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16.9.88\textiles\FIN &amp; ACCOUNTS\YBV\WORKINGS BY RJ\Sairam K\"/>
    </mc:Choice>
  </mc:AlternateContent>
  <bookViews>
    <workbookView xWindow="0" yWindow="0" windowWidth="20490" windowHeight="7035"/>
  </bookViews>
  <sheets>
    <sheet name="Assumptions" sheetId="2" r:id="rId1"/>
    <sheet name="Sheet1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</externalReferences>
  <definedNames>
    <definedName name="\0">#REF!</definedName>
    <definedName name="\a">'[1]DT Heading'!#REF!</definedName>
    <definedName name="\b">[2]International!#REF!</definedName>
    <definedName name="\c">'[1]DT Heading'!#REF!</definedName>
    <definedName name="\D">#REF!</definedName>
    <definedName name="\E">#REF!</definedName>
    <definedName name="\G">#REF!</definedName>
    <definedName name="\i">#N/A</definedName>
    <definedName name="\L">#REF!</definedName>
    <definedName name="\P">[3]GASPROD_BCM!#REF!</definedName>
    <definedName name="\R">#REF!</definedName>
    <definedName name="\R_1">#REF!</definedName>
    <definedName name="\R_15">#REF!</definedName>
    <definedName name="\R_3">#REF!</definedName>
    <definedName name="\R_5">#REF!</definedName>
    <definedName name="\R_6">#REF!</definedName>
    <definedName name="\S">#REF!</definedName>
    <definedName name="\S_1">#REF!</definedName>
    <definedName name="\S_15">#REF!</definedName>
    <definedName name="\S_3">#REF!</definedName>
    <definedName name="\S_5">#REF!</definedName>
    <definedName name="\S_6">#REF!</definedName>
    <definedName name="\T">#REF!</definedName>
    <definedName name="\TB_1">#REF!</definedName>
    <definedName name="\TB_2">#REF!</definedName>
    <definedName name="\TB_3">#REF!</definedName>
    <definedName name="\TB_4">#REF!</definedName>
    <definedName name="\TB_5">#REF!</definedName>
    <definedName name="\TB_6">#REF!</definedName>
    <definedName name="\TB_7">#REF!</definedName>
    <definedName name="\TB_8">#REF!</definedName>
    <definedName name="\TB_9">#REF!</definedName>
    <definedName name="\U">#REF!</definedName>
    <definedName name="\w">'[1]DT Heading'!#REF!</definedName>
    <definedName name="__________wrn1" hidden="1">{#N/A,#N/A,FALSE,"Kalk"}</definedName>
    <definedName name="__________wrn2" hidden="1">{"Kalk_druck",#N/A,FALSE,"Kalk";#N/A,#N/A,FALSE,"Risiken";"AllgKost_Druck",#N/A,FALSE,"AllgKost";"KompKost_Druck",#N/A,FALSE,"KompKost"}</definedName>
    <definedName name="__________wrn3" hidden="1">{#N/A,#N/A,FALSE,"Kalk"}</definedName>
    <definedName name="_________wrn1" hidden="1">{#N/A,#N/A,FALSE,"Kalk"}</definedName>
    <definedName name="_________wrn2" hidden="1">{"Kalk_druck",#N/A,FALSE,"Kalk";#N/A,#N/A,FALSE,"Risiken";"AllgKost_Druck",#N/A,FALSE,"AllgKost";"KompKost_Druck",#N/A,FALSE,"KompKost"}</definedName>
    <definedName name="_________wrn3" hidden="1">{#N/A,#N/A,FALSE,"Kalk"}</definedName>
    <definedName name="________ASS1">#REF!</definedName>
    <definedName name="________ASS2">#REF!</definedName>
    <definedName name="________FIN1">#REF!</definedName>
    <definedName name="________FIN2">#REF!</definedName>
    <definedName name="________ref1">#REF!</definedName>
    <definedName name="________REF21">#REF!</definedName>
    <definedName name="________REF22">#REF!</definedName>
    <definedName name="________REF3">#REF!</definedName>
    <definedName name="________REF4">#REF!</definedName>
    <definedName name="________REF5">#REF!</definedName>
    <definedName name="________RET1">#REF!</definedName>
    <definedName name="________RET2">#REF!</definedName>
    <definedName name="________TC1">#REF!</definedName>
    <definedName name="________TC2">#REF!</definedName>
    <definedName name="________TC3">#REF!</definedName>
    <definedName name="________TC4">#REF!</definedName>
    <definedName name="________wrn1" hidden="1">{#N/A,#N/A,FALSE,"Kalk"}</definedName>
    <definedName name="________wrn2" hidden="1">{"Kalk_druck",#N/A,FALSE,"Kalk";#N/A,#N/A,FALSE,"Risiken";"AllgKost_Druck",#N/A,FALSE,"AllgKost";"KompKost_Druck",#N/A,FALSE,"KompKost"}</definedName>
    <definedName name="________wrn3" hidden="1">{#N/A,#N/A,FALSE,"Kalk"}</definedName>
    <definedName name="_______key1" hidden="1">[4]sheet6!#REF!</definedName>
    <definedName name="_______wrn1" hidden="1">{#N/A,#N/A,FALSE,"Kalk"}</definedName>
    <definedName name="_______wrn2" hidden="1">{"Kalk_druck",#N/A,FALSE,"Kalk";#N/A,#N/A,FALSE,"Risiken";"AllgKost_Druck",#N/A,FALSE,"AllgKost";"KompKost_Druck",#N/A,FALSE,"KompKost"}</definedName>
    <definedName name="_______wrn3" hidden="1">{#N/A,#N/A,FALSE,"Kalk"}</definedName>
    <definedName name="______APP6">#REF!</definedName>
    <definedName name="______ASS1">#REF!</definedName>
    <definedName name="______ASS2">#REF!</definedName>
    <definedName name="______des1">[5]Inv_Data!#REF!</definedName>
    <definedName name="______FIN1">#REF!</definedName>
    <definedName name="______FIN2">#REF!</definedName>
    <definedName name="______key1" hidden="1">[4]sheet6!#REF!</definedName>
    <definedName name="______OM1">#REF!</definedName>
    <definedName name="______OM2">#REF!</definedName>
    <definedName name="______OM3">#REF!</definedName>
    <definedName name="______OM4">#REF!</definedName>
    <definedName name="______OM5">#REF!</definedName>
    <definedName name="______OM6">#REF!</definedName>
    <definedName name="______OM7">#REF!</definedName>
    <definedName name="______OM8">#REF!</definedName>
    <definedName name="______ref1">#REF!</definedName>
    <definedName name="______REF21">#REF!</definedName>
    <definedName name="______REF22">#REF!</definedName>
    <definedName name="______REF3">#REF!</definedName>
    <definedName name="______REF4">#REF!</definedName>
    <definedName name="______REF5">#REF!</definedName>
    <definedName name="______RET1">#REF!</definedName>
    <definedName name="______RET2">#REF!</definedName>
    <definedName name="______SC13">#REF!</definedName>
    <definedName name="______TC1">#REF!</definedName>
    <definedName name="______TC2">#REF!</definedName>
    <definedName name="______TC3">#REF!</definedName>
    <definedName name="______TC4">#REF!</definedName>
    <definedName name="______TR2">#REF!</definedName>
    <definedName name="______TR3">#REF!</definedName>
    <definedName name="______VAL1">#REF!</definedName>
    <definedName name="______VAL10">#REF!</definedName>
    <definedName name="______VAL11">#REF!</definedName>
    <definedName name="______VAL12">#REF!</definedName>
    <definedName name="______VAL13">#REF!</definedName>
    <definedName name="______VAL14">#REF!</definedName>
    <definedName name="______VAL15">#REF!</definedName>
    <definedName name="______VAL16">#REF!</definedName>
    <definedName name="______VAL17">#REF!</definedName>
    <definedName name="______VAL18">#REF!</definedName>
    <definedName name="______VAL19">#REF!</definedName>
    <definedName name="______VAL2">#REF!</definedName>
    <definedName name="______VAL20">#REF!</definedName>
    <definedName name="______VAL21">#REF!</definedName>
    <definedName name="______VAL22">#REF!</definedName>
    <definedName name="______VAL23">#REF!</definedName>
    <definedName name="______VAL24">#REF!</definedName>
    <definedName name="______VAL25">#REF!</definedName>
    <definedName name="______VAL26">#REF!</definedName>
    <definedName name="______Val267">#REF!</definedName>
    <definedName name="______VAL27">#REF!</definedName>
    <definedName name="______VAL28">#REF!</definedName>
    <definedName name="______VAL29">#REF!</definedName>
    <definedName name="______VAL3">#REF!</definedName>
    <definedName name="______VAL30">#REF!</definedName>
    <definedName name="______VAL31">#REF!</definedName>
    <definedName name="______VAL32">#REF!</definedName>
    <definedName name="______VAL33">#REF!</definedName>
    <definedName name="______VAL34">#REF!</definedName>
    <definedName name="______VAL4">#REF!</definedName>
    <definedName name="______VAL5">#REF!</definedName>
    <definedName name="______VAL6">#REF!</definedName>
    <definedName name="______VAL7">#REF!</definedName>
    <definedName name="______VAL8">#REF!</definedName>
    <definedName name="______VAL9">#REF!</definedName>
    <definedName name="______wrn1" hidden="1">{#N/A,#N/A,FALSE,"Kalk"}</definedName>
    <definedName name="______wrn2" hidden="1">{"Kalk_druck",#N/A,FALSE,"Kalk";#N/A,#N/A,FALSE,"Risiken";"AllgKost_Druck",#N/A,FALSE,"AllgKost";"KompKost_Druck",#N/A,FALSE,"KompKost"}</definedName>
    <definedName name="______wrn3" hidden="1">{#N/A,#N/A,FALSE,"Kalk"}</definedName>
    <definedName name="_____APP6">#REF!</definedName>
    <definedName name="_____ASS1">#REF!</definedName>
    <definedName name="_____ASS2">#REF!</definedName>
    <definedName name="_____des1">[5]Inv_Data!#REF!</definedName>
    <definedName name="_____FIN1">#REF!</definedName>
    <definedName name="_____FIN2">#REF!</definedName>
    <definedName name="_____key1" hidden="1">[4]sheet6!#REF!</definedName>
    <definedName name="_____OM1">#REF!</definedName>
    <definedName name="_____OM2">#REF!</definedName>
    <definedName name="_____OM3">#REF!</definedName>
    <definedName name="_____OM4">#REF!</definedName>
    <definedName name="_____OM5">#REF!</definedName>
    <definedName name="_____OM6">#REF!</definedName>
    <definedName name="_____OM7">#REF!</definedName>
    <definedName name="_____OM8">#REF!</definedName>
    <definedName name="_____ref1">#REF!</definedName>
    <definedName name="_____REF21">#REF!</definedName>
    <definedName name="_____REF22">#REF!</definedName>
    <definedName name="_____REF3">#REF!</definedName>
    <definedName name="_____REF4">#REF!</definedName>
    <definedName name="_____REF5">#REF!</definedName>
    <definedName name="_____RET1">#REF!</definedName>
    <definedName name="_____RET2">#REF!</definedName>
    <definedName name="_____SC13">#REF!</definedName>
    <definedName name="_____TC1">#REF!</definedName>
    <definedName name="_____TC2">#REF!</definedName>
    <definedName name="_____TC3">#REF!</definedName>
    <definedName name="_____TC4">#REF!</definedName>
    <definedName name="_____TR2">#REF!</definedName>
    <definedName name="_____TR3">#REF!</definedName>
    <definedName name="_____VAL1">#REF!</definedName>
    <definedName name="_____VAL10">#REF!</definedName>
    <definedName name="_____VAL11">#REF!</definedName>
    <definedName name="_____VAL12">#REF!</definedName>
    <definedName name="_____VAL13">#REF!</definedName>
    <definedName name="_____VAL14">#REF!</definedName>
    <definedName name="_____VAL15">#REF!</definedName>
    <definedName name="_____VAL16">#REF!</definedName>
    <definedName name="_____VAL17">#REF!</definedName>
    <definedName name="_____VAL18">#REF!</definedName>
    <definedName name="_____VAL19">#REF!</definedName>
    <definedName name="_____VAL2">#REF!</definedName>
    <definedName name="_____VAL20">#REF!</definedName>
    <definedName name="_____VAL21">#REF!</definedName>
    <definedName name="_____VAL22">#REF!</definedName>
    <definedName name="_____VAL23">#REF!</definedName>
    <definedName name="_____VAL24">#REF!</definedName>
    <definedName name="_____VAL25">#REF!</definedName>
    <definedName name="_____VAL26">#REF!</definedName>
    <definedName name="_____Val267">#REF!</definedName>
    <definedName name="_____VAL27">#REF!</definedName>
    <definedName name="_____VAL28">#REF!</definedName>
    <definedName name="_____VAL29">#REF!</definedName>
    <definedName name="_____VAL3">#REF!</definedName>
    <definedName name="_____VAL30">#REF!</definedName>
    <definedName name="_____VAL31">#REF!</definedName>
    <definedName name="_____VAL32">#REF!</definedName>
    <definedName name="_____VAL33">#REF!</definedName>
    <definedName name="_____VAL34">#REF!</definedName>
    <definedName name="_____VAL4">#REF!</definedName>
    <definedName name="_____VAL5">#REF!</definedName>
    <definedName name="_____VAL6">#REF!</definedName>
    <definedName name="_____VAL7">#REF!</definedName>
    <definedName name="_____VAL8">#REF!</definedName>
    <definedName name="_____VAL9">#REF!</definedName>
    <definedName name="_____wrn1" hidden="1">{#N/A,#N/A,FALSE,"Kalk"}</definedName>
    <definedName name="_____wrn2" hidden="1">{"Kalk_druck",#N/A,FALSE,"Kalk";#N/A,#N/A,FALSE,"Risiken";"AllgKost_Druck",#N/A,FALSE,"AllgKost";"KompKost_Druck",#N/A,FALSE,"KompKost"}</definedName>
    <definedName name="_____wrn3" hidden="1">{#N/A,#N/A,FALSE,"Kalk"}</definedName>
    <definedName name="____APP6">#REF!</definedName>
    <definedName name="____ASS1">#REF!</definedName>
    <definedName name="____ASS2">#REF!</definedName>
    <definedName name="____des1">[5]Inv_Data!#REF!</definedName>
    <definedName name="____FIN1">#REF!</definedName>
    <definedName name="____FIN2">#REF!</definedName>
    <definedName name="____key1" hidden="1">[4]sheet6!#REF!</definedName>
    <definedName name="____OM1">#REF!</definedName>
    <definedName name="____OM2">#REF!</definedName>
    <definedName name="____OM3">#REF!</definedName>
    <definedName name="____OM4">#REF!</definedName>
    <definedName name="____OM5">#REF!</definedName>
    <definedName name="____OM6">#REF!</definedName>
    <definedName name="____OM7">#REF!</definedName>
    <definedName name="____OM8">#REF!</definedName>
    <definedName name="____ref1">#REF!</definedName>
    <definedName name="____REF21">#REF!</definedName>
    <definedName name="____REF22">#REF!</definedName>
    <definedName name="____REF3">#REF!</definedName>
    <definedName name="____REF4">#REF!</definedName>
    <definedName name="____REF5">#REF!</definedName>
    <definedName name="____RET1">#REF!</definedName>
    <definedName name="____RET2">#REF!</definedName>
    <definedName name="____SC13">#REF!</definedName>
    <definedName name="____TC1">#REF!</definedName>
    <definedName name="____TC2">#REF!</definedName>
    <definedName name="____TC3">#REF!</definedName>
    <definedName name="____TC4">#REF!</definedName>
    <definedName name="____TR2">#REF!</definedName>
    <definedName name="____TR3">#REF!</definedName>
    <definedName name="____VAL1">#REF!</definedName>
    <definedName name="____VAL10">#REF!</definedName>
    <definedName name="____VAL11">#REF!</definedName>
    <definedName name="____VAL12">#REF!</definedName>
    <definedName name="____VAL13">#REF!</definedName>
    <definedName name="____VAL14">#REF!</definedName>
    <definedName name="____VAL15">#REF!</definedName>
    <definedName name="____VAL16">#REF!</definedName>
    <definedName name="____VAL17">#REF!</definedName>
    <definedName name="____VAL18">#REF!</definedName>
    <definedName name="____VAL19">#REF!</definedName>
    <definedName name="____VAL2">#REF!</definedName>
    <definedName name="____VAL20">#REF!</definedName>
    <definedName name="____VAL21">#REF!</definedName>
    <definedName name="____VAL22">#REF!</definedName>
    <definedName name="____VAL23">#REF!</definedName>
    <definedName name="____VAL24">#REF!</definedName>
    <definedName name="____VAL25">#REF!</definedName>
    <definedName name="____VAL26">#REF!</definedName>
    <definedName name="____Val267">#REF!</definedName>
    <definedName name="____VAL27">#REF!</definedName>
    <definedName name="____VAL28">#REF!</definedName>
    <definedName name="____VAL29">#REF!</definedName>
    <definedName name="____VAL3">#REF!</definedName>
    <definedName name="____VAL30">#REF!</definedName>
    <definedName name="____VAL31">#REF!</definedName>
    <definedName name="____VAL32">#REF!</definedName>
    <definedName name="____VAL33">#REF!</definedName>
    <definedName name="____VAL34">#REF!</definedName>
    <definedName name="____VAL4">#REF!</definedName>
    <definedName name="____VAL5">#REF!</definedName>
    <definedName name="____VAL6">#REF!</definedName>
    <definedName name="____VAL7">#REF!</definedName>
    <definedName name="____VAL8">#REF!</definedName>
    <definedName name="____VAL9">#REF!</definedName>
    <definedName name="____wrn1" hidden="1">{#N/A,#N/A,FALSE,"Kalk"}</definedName>
    <definedName name="____wrn2" hidden="1">{"Kalk_druck",#N/A,FALSE,"Kalk";#N/A,#N/A,FALSE,"Risiken";"AllgKost_Druck",#N/A,FALSE,"AllgKost";"KompKost_Druck",#N/A,FALSE,"KompKost"}</definedName>
    <definedName name="____wrn3" hidden="1">{#N/A,#N/A,FALSE,"Kalk"}</definedName>
    <definedName name="___APP6">#REF!</definedName>
    <definedName name="___ASS1">#REF!</definedName>
    <definedName name="___ASS2">#REF!</definedName>
    <definedName name="___des1">[5]Inv_Data!#REF!</definedName>
    <definedName name="___FIN1">#REF!</definedName>
    <definedName name="___FIN2">#REF!</definedName>
    <definedName name="___key1" hidden="1">[4]sheet6!#REF!</definedName>
    <definedName name="___OM1">#REF!</definedName>
    <definedName name="___OM2">#REF!</definedName>
    <definedName name="___OM3">#REF!</definedName>
    <definedName name="___OM4">#REF!</definedName>
    <definedName name="___OM5">#REF!</definedName>
    <definedName name="___OM6">#REF!</definedName>
    <definedName name="___OM7">#REF!</definedName>
    <definedName name="___OM8">#REF!</definedName>
    <definedName name="___ref1">#REF!</definedName>
    <definedName name="___REF21">#REF!</definedName>
    <definedName name="___REF22">#REF!</definedName>
    <definedName name="___REF3">#REF!</definedName>
    <definedName name="___REF4">#REF!</definedName>
    <definedName name="___REF5">#REF!</definedName>
    <definedName name="___RET1">#REF!</definedName>
    <definedName name="___RET2">#REF!</definedName>
    <definedName name="___SC13">#REF!</definedName>
    <definedName name="___SH1">#REF!</definedName>
    <definedName name="___SH13">#REF!</definedName>
    <definedName name="___SH2">#REF!</definedName>
    <definedName name="___SH4">#REF!</definedName>
    <definedName name="___SH8">#REF!</definedName>
    <definedName name="___TC1">#REF!</definedName>
    <definedName name="___TC2">#REF!</definedName>
    <definedName name="___TC3">#REF!</definedName>
    <definedName name="___TC4">#REF!</definedName>
    <definedName name="___TR2">#REF!</definedName>
    <definedName name="___TR3">#REF!</definedName>
    <definedName name="___VAL1">#REF!</definedName>
    <definedName name="___VAL10">#REF!</definedName>
    <definedName name="___VAL11">#REF!</definedName>
    <definedName name="___VAL12">#REF!</definedName>
    <definedName name="___VAL13">#REF!</definedName>
    <definedName name="___VAL14">#REF!</definedName>
    <definedName name="___VAL15">#REF!</definedName>
    <definedName name="___VAL16">#REF!</definedName>
    <definedName name="___VAL17">#REF!</definedName>
    <definedName name="___VAL18">#REF!</definedName>
    <definedName name="___VAL19">#REF!</definedName>
    <definedName name="___VAL2">#REF!</definedName>
    <definedName name="___VAL20">#REF!</definedName>
    <definedName name="___VAL21">#REF!</definedName>
    <definedName name="___VAL22">#REF!</definedName>
    <definedName name="___VAL23">#REF!</definedName>
    <definedName name="___VAL24">#REF!</definedName>
    <definedName name="___VAL25">#REF!</definedName>
    <definedName name="___VAL26">#REF!</definedName>
    <definedName name="___Val267">#REF!</definedName>
    <definedName name="___VAL27">#REF!</definedName>
    <definedName name="___VAL28">#REF!</definedName>
    <definedName name="___VAL29">#REF!</definedName>
    <definedName name="___VAL3">#REF!</definedName>
    <definedName name="___VAL30">#REF!</definedName>
    <definedName name="___VAL31">#REF!</definedName>
    <definedName name="___VAL32">#REF!</definedName>
    <definedName name="___VAL33">#REF!</definedName>
    <definedName name="___VAL34">#REF!</definedName>
    <definedName name="___VAL4">#REF!</definedName>
    <definedName name="___VAL5">#REF!</definedName>
    <definedName name="___VAL6">#REF!</definedName>
    <definedName name="___VAL7">#REF!</definedName>
    <definedName name="___VAL8">#REF!</definedName>
    <definedName name="___VAL9">#REF!</definedName>
    <definedName name="___wrn1" hidden="1">{#N/A,#N/A,FALSE,"Kalk"}</definedName>
    <definedName name="___wrn2" hidden="1">{"Kalk_druck",#N/A,FALSE,"Kalk";#N/A,#N/A,FALSE,"Risiken";"AllgKost_Druck",#N/A,FALSE,"AllgKost";"KompKost_Druck",#N/A,FALSE,"KompKost"}</definedName>
    <definedName name="___wrn3" hidden="1">{#N/A,#N/A,FALSE,"Kalk"}</definedName>
    <definedName name="__123Graph_F" hidden="1">[6]ASSU!#REF!</definedName>
    <definedName name="__APP6">#REF!</definedName>
    <definedName name="__ASS1">#REF!</definedName>
    <definedName name="__ASS2">#REF!</definedName>
    <definedName name="__des1">[7]Inv_Data!#REF!</definedName>
    <definedName name="__FIN1">#REF!</definedName>
    <definedName name="__FIN2">#REF!</definedName>
    <definedName name="__key1" hidden="1">[4]sheet6!#REF!</definedName>
    <definedName name="__OM1">#REF!</definedName>
    <definedName name="__OM2">#REF!</definedName>
    <definedName name="__OM3">#REF!</definedName>
    <definedName name="__OM4">#REF!</definedName>
    <definedName name="__OM5">#REF!</definedName>
    <definedName name="__OM6">#REF!</definedName>
    <definedName name="__OM7">#REF!</definedName>
    <definedName name="__OM8">#REF!</definedName>
    <definedName name="__ref1">#REF!</definedName>
    <definedName name="__REF21">#REF!</definedName>
    <definedName name="__REF22">#REF!</definedName>
    <definedName name="__REF3">#REF!</definedName>
    <definedName name="__REF4">#REF!</definedName>
    <definedName name="__REF5">#REF!</definedName>
    <definedName name="__RET1">#REF!</definedName>
    <definedName name="__RET2">#REF!</definedName>
    <definedName name="__SC13">#REF!</definedName>
    <definedName name="__SH1">#REF!</definedName>
    <definedName name="__SH13">#REF!</definedName>
    <definedName name="__SH2">#REF!</definedName>
    <definedName name="__SH4">#REF!</definedName>
    <definedName name="__SH8">#REF!</definedName>
    <definedName name="__shared_1_0_0">1531250</definedName>
    <definedName name="__shared_1_0_1">1562500</definedName>
    <definedName name="__shared_1_0_2">2500000</definedName>
    <definedName name="__shared_10_0_0">ROUND(#REF!+#REF!+#REF!-#REF!-#REF!,0)</definedName>
    <definedName name="__shared_10_0_1">#REF!+#REF!+#REF!-#REF!-#REF!</definedName>
    <definedName name="__shared_10_0_2">ROUND(SUM(#REF!),0)</definedName>
    <definedName name="__shared_16_0_0">#REF!*#REF!</definedName>
    <definedName name="__shared_16_0_1">#REF!*#REF!</definedName>
    <definedName name="__shared_16_0_2">#REF!*#REF!</definedName>
    <definedName name="__shared_16_0_3">#REF!*#REF!</definedName>
    <definedName name="__shared_16_0_4">#REF!*#REF!</definedName>
    <definedName name="__shared_17_0_0">SUM(#REF!)</definedName>
    <definedName name="__shared_17_0_1">SUM(#REF!)</definedName>
    <definedName name="__shared_17_0_10">+#REF!+#REF!+#REF!-#REF!</definedName>
    <definedName name="__shared_17_0_100">SUM(#REF!)</definedName>
    <definedName name="__shared_17_0_101">+#REF!+#REF!+#REF!-#REF!</definedName>
    <definedName name="__shared_17_0_102">ROUND(#REF!*#REF!%*0.5,0)</definedName>
    <definedName name="__shared_17_0_103">SUM(#REF!)</definedName>
    <definedName name="__shared_17_0_104">SUM(#REF!+#REF!)</definedName>
    <definedName name="__shared_17_0_105">#REF!-#REF!</definedName>
    <definedName name="__shared_17_0_106">+#REF!+#REF!-#REF!</definedName>
    <definedName name="__shared_17_0_107">+#REF!+#REF!+#REF!-#REF!</definedName>
    <definedName name="__shared_17_0_108">+#REF!-#REF!</definedName>
    <definedName name="__shared_17_0_109">+#REF!-#REF!</definedName>
    <definedName name="__shared_17_0_11">+#REF!+#REF!+#REF!-#REF!</definedName>
    <definedName name="__shared_17_0_110">ROUND(#REF!*#REF!%*0.5,0)</definedName>
    <definedName name="__shared_17_0_111">SUM(#REF!)</definedName>
    <definedName name="__shared_17_0_112">SUM(#REF!+#REF!+#REF!)</definedName>
    <definedName name="__shared_17_0_113">+#REF!+#REF!+#REF!-#REF!</definedName>
    <definedName name="__shared_17_0_114">ROUND(#REF!*#REF!%*0.5,0)</definedName>
    <definedName name="__shared_17_0_115">SUM(#REF!)</definedName>
    <definedName name="__shared_17_0_116">+#REF!+#REF!-#REF!</definedName>
    <definedName name="__shared_17_0_117">+#REF!-#REF!</definedName>
    <definedName name="__shared_17_0_118">ROUND(#REF!*#REF!%*0.5,0)</definedName>
    <definedName name="__shared_17_0_119">SUM(#REF!)</definedName>
    <definedName name="__shared_17_0_12">+#REF!+#REF!+#REF!-#REF!</definedName>
    <definedName name="__shared_17_0_120">ROUND(#REF!*#REF!%*0.5,0)</definedName>
    <definedName name="__shared_17_0_121">SUM(#REF!)</definedName>
    <definedName name="__shared_17_0_122">ROUND(#REF!*#REF!%*0.5,0)</definedName>
    <definedName name="__shared_17_0_123">SUM(#REF!)</definedName>
    <definedName name="__shared_17_0_124">SUM(#REF!+#REF!+#REF!+#REF!+#REF!+#REF!+#REF!+#REF!+#REF!+#REF!)</definedName>
    <definedName name="__shared_17_0_13">ROUND(#REF!*#REF!%*0.5,0)</definedName>
    <definedName name="__shared_17_0_14">+#REF!-#REF!</definedName>
    <definedName name="__shared_17_0_15">#REF!-#REF!</definedName>
    <definedName name="__shared_17_0_16">SUM(#REF!)</definedName>
    <definedName name="__shared_17_0_17">+#REF!+#REF!+#REF!-#REF!</definedName>
    <definedName name="__shared_17_0_18">+#REF!+#REF!+#REF!-#REF!</definedName>
    <definedName name="__shared_17_0_19">ROUND(#REF!*#REF!%*0.5,0)</definedName>
    <definedName name="__shared_17_0_2">#REF!-#REF!</definedName>
    <definedName name="__shared_17_0_20">#REF!-#REF!</definedName>
    <definedName name="__shared_17_0_21">SUM(#REF!)</definedName>
    <definedName name="__shared_17_0_22">SUM(#REF!+#REF!)</definedName>
    <definedName name="__shared_17_0_23">SUM(#REF!+#REF!)</definedName>
    <definedName name="__shared_17_0_24">+#REF!+#REF!+#REF!-#REF!</definedName>
    <definedName name="__shared_17_0_25">+#REF!+#REF!+#REF!-#REF!</definedName>
    <definedName name="__shared_17_0_26">+#REF!-#REF!</definedName>
    <definedName name="__shared_17_0_27">+#REF!-#REF!</definedName>
    <definedName name="__shared_17_0_28">ROUND(#REF!*#REF!%*0.5,0)</definedName>
    <definedName name="__shared_17_0_29">#REF!-#REF!</definedName>
    <definedName name="__shared_17_0_3">+#REF!+#REF!+#REF!-#REF!</definedName>
    <definedName name="__shared_17_0_30">SUM(#REF!)</definedName>
    <definedName name="__shared_17_0_31">+#REF!+#REF!+#REF!-#REF!</definedName>
    <definedName name="__shared_17_0_32">+#REF!+#REF!+#REF!-#REF!</definedName>
    <definedName name="__shared_17_0_33">ROUND(#REF!*#REF!%*0.5,0)</definedName>
    <definedName name="__shared_17_0_34">+#REF!-#REF!</definedName>
    <definedName name="__shared_17_0_35">+#REF!-#REF!</definedName>
    <definedName name="__shared_17_0_36">SUM(#REF!)</definedName>
    <definedName name="__shared_17_0_37">+#REF!+#REF!+#REF!-#REF!</definedName>
    <definedName name="__shared_17_0_38">+#REF!+#REF!+#REF!-#REF!</definedName>
    <definedName name="__shared_17_0_39">+#REF!-#REF!</definedName>
    <definedName name="__shared_17_0_4">+#REF!+#REF!+#REF!-#REF!</definedName>
    <definedName name="__shared_17_0_40">ROUND(#REF!*#REF!%*0.5,0)</definedName>
    <definedName name="__shared_17_0_41">SUM(#REF!)</definedName>
    <definedName name="__shared_17_0_42">SUM(#REF!+#REF!+#REF!)</definedName>
    <definedName name="__shared_17_0_43">+#REF!+#REF!+#REF!-#REF!</definedName>
    <definedName name="__shared_17_0_44">+#REF!-#REF!</definedName>
    <definedName name="__shared_17_0_45">ROUND(#REF!*#REF!%*0.5,0)</definedName>
    <definedName name="__shared_17_0_46">SUM(#REF!)</definedName>
    <definedName name="__shared_17_0_47">SUM(#REF!+#REF!)</definedName>
    <definedName name="__shared_17_0_48">+#REF!+#REF!+#REF!-#REF!</definedName>
    <definedName name="__shared_17_0_49">+#REF!+#REF!+#REF!-#REF!</definedName>
    <definedName name="__shared_17_0_5">ROUND(#REF!*#REF!%*0.5,0)</definedName>
    <definedName name="__shared_17_0_50">+#REF!-#REF!</definedName>
    <definedName name="__shared_17_0_51">+#REF!-#REF!</definedName>
    <definedName name="__shared_17_0_52">ROUND(#REF!*#REF!%*0.5,0)</definedName>
    <definedName name="__shared_17_0_53">#REF!-#REF!</definedName>
    <definedName name="__shared_17_0_54">SUM(#REF!)</definedName>
    <definedName name="__shared_17_0_55">+#REF!+#REF!+#REF!-#REF!</definedName>
    <definedName name="__shared_17_0_56">+#REF!+#REF!+#REF!-#REF!</definedName>
    <definedName name="__shared_17_0_57">+#REF!-#REF!</definedName>
    <definedName name="__shared_17_0_58">ROUND(#REF!*#REF!%*0.5,0)</definedName>
    <definedName name="__shared_17_0_59">#REF!-#REF!</definedName>
    <definedName name="__shared_17_0_6">SUM(#REF!)</definedName>
    <definedName name="__shared_17_0_60">SUM(#REF!)</definedName>
    <definedName name="__shared_17_0_61">SUM(#REF!)</definedName>
    <definedName name="__shared_17_0_62">SUM(#REF!)</definedName>
    <definedName name="__shared_17_0_63">+#REF!+#REF!+#REF!-#REF!</definedName>
    <definedName name="__shared_17_0_64">+#REF!+#REF!+#REF!-#REF!</definedName>
    <definedName name="__shared_17_0_65">ROUND(#REF!*#REF!%*0.5,0)</definedName>
    <definedName name="__shared_17_0_66">SUM(#REF!)</definedName>
    <definedName name="__shared_17_0_67">SUM(#REF!+#REF!+#REF!)</definedName>
    <definedName name="__shared_17_0_68">SUM(#REF!+#REF!)</definedName>
    <definedName name="__shared_17_0_69">+#REF!+#REF!-#REF!</definedName>
    <definedName name="__shared_17_0_7">+#REF!+#REF!+#REF!-#REF!</definedName>
    <definedName name="__shared_17_0_70">+#REF!+#REF!+#REF!-#REF!</definedName>
    <definedName name="__shared_17_0_71">+#REF!-#REF!</definedName>
    <definedName name="__shared_17_0_72">ROUND(#REF!*#REF!%*0.5,0)</definedName>
    <definedName name="__shared_17_0_73">#REF!-#REF!</definedName>
    <definedName name="__shared_17_0_74">+#REF!-#REF!</definedName>
    <definedName name="__shared_17_0_75">SUM(#REF!)</definedName>
    <definedName name="__shared_17_0_76">+#REF!+#REF!+#REF!-#REF!</definedName>
    <definedName name="__shared_17_0_77">ROUND(#REF!*#REF!%*0.5,0)</definedName>
    <definedName name="__shared_17_0_78">SUM(#REF!)</definedName>
    <definedName name="__shared_17_0_79">+#REF!+#REF!+#REF!-#REF!</definedName>
    <definedName name="__shared_17_0_8">SUM(#REF!)</definedName>
    <definedName name="__shared_17_0_80">ROUND(#REF!*#REF!%*0.5,0)</definedName>
    <definedName name="__shared_17_0_81">SUM(#REF!)</definedName>
    <definedName name="__shared_17_0_82">SUM(#REF!+#REF!+#REF!)</definedName>
    <definedName name="__shared_17_0_83">+#REF!+#REF!+#REF!-#REF!</definedName>
    <definedName name="__shared_17_0_84">ROUND(#REF!*#REF!%*0.5,0)</definedName>
    <definedName name="__shared_17_0_85">#REF!-#REF!</definedName>
    <definedName name="__shared_17_0_86">#REF!-#REF!</definedName>
    <definedName name="__shared_17_0_87">SUM(#REF!)</definedName>
    <definedName name="__shared_17_0_88">+#REF!+#REF!+#REF!-#REF!</definedName>
    <definedName name="__shared_17_0_89">ROUND(#REF!*#REF!%*0.5,0)</definedName>
    <definedName name="__shared_17_0_9">SUM(#REF!)</definedName>
    <definedName name="__shared_17_0_90">SUM(#REF!)</definedName>
    <definedName name="__shared_17_0_91">+#REF!+#REF!+#REF!-#REF!</definedName>
    <definedName name="__shared_17_0_92">SUM(#REF!+#REF!+#REF!)</definedName>
    <definedName name="__shared_17_0_93">SUM(#REF!+#REF!+#REF!)</definedName>
    <definedName name="__shared_17_0_94">+#REF!+#REF!-#REF!</definedName>
    <definedName name="__shared_17_0_95">+#REF!+#REF!+#REF!-#REF!</definedName>
    <definedName name="__shared_17_0_96">+#REF!-#REF!</definedName>
    <definedName name="__shared_17_0_97">+#REF!-#REF!</definedName>
    <definedName name="__shared_17_0_98">ROUND(#REF!*#REF!%*0.5,0)</definedName>
    <definedName name="__shared_17_0_99">SUM(#REF!)</definedName>
    <definedName name="__shared_20_0_0">#REF!+#REF!+#REF!+#REF!+#REF!+#REF!</definedName>
    <definedName name="__shared_20_0_1">#REF!+#REF!+#REF!+#REF!+#REF!+#REF!</definedName>
    <definedName name="__shared_20_0_2">#REF!/#REF!*100</definedName>
    <definedName name="__shared_20_0_3">#REF!+#REF!+#REF!+#REF!+#REF!+#REF!</definedName>
    <definedName name="__shared_20_0_4">#REF!+#REF!+#REF!+#REF!+#REF!+#REF!</definedName>
    <definedName name="__shared_20_0_5">#REF!+#REF!+#REF!+#REF!+#REF!+#REF!</definedName>
    <definedName name="__shared_20_0_6">#REF!+#REF!+#REF!+#REF!+#REF!+#REF!</definedName>
    <definedName name="__shared_20_0_7">#REF!+#REF!+#REF!+#REF!+#REF!+#REF!</definedName>
    <definedName name="__shared_20_0_8">SUM(#REF!)</definedName>
    <definedName name="__shared_21_0_0">#REF!+#REF!+#REF!+#REF!+#REF!+#REF!</definedName>
    <definedName name="__shared_21_0_1">SUM(#REF!)</definedName>
    <definedName name="__shared_21_0_10">#REF!+#REF!</definedName>
    <definedName name="__shared_21_0_11">SUM(#REF!)</definedName>
    <definedName name="__shared_21_0_12">SUM(#REF!)</definedName>
    <definedName name="__shared_21_0_13">#REF!+#REF!</definedName>
    <definedName name="__shared_21_0_14">#REF!+#REF!+#REF!+#REF!+#REF!+#REF!</definedName>
    <definedName name="__shared_21_0_15">#REF!</definedName>
    <definedName name="__shared_21_0_16">SUM(#REF!)</definedName>
    <definedName name="__shared_21_0_17">#REF!+#REF!</definedName>
    <definedName name="__shared_21_0_18">SUM(#REF!)</definedName>
    <definedName name="__shared_21_0_19">#REF!+#REF!+#REF!+#REF!+#REF!+#REF!</definedName>
    <definedName name="__shared_21_0_2">#REF!+#REF!+#REF!+#REF!+#REF!+#REF!</definedName>
    <definedName name="__shared_21_0_20">#REF!+#REF!</definedName>
    <definedName name="__shared_21_0_21">SUM(#REF!)</definedName>
    <definedName name="__shared_21_0_22">#REF!+#REF!+#REF!+#REF!+#REF!+#REF!</definedName>
    <definedName name="__shared_21_0_23">#REF!+#REF!+#REF!</definedName>
    <definedName name="__shared_21_0_3">#REF!</definedName>
    <definedName name="__shared_21_0_4">#REF!+#REF!</definedName>
    <definedName name="__shared_21_0_5">SUM(#REF!)</definedName>
    <definedName name="__shared_21_0_6">#REF!+#REF!</definedName>
    <definedName name="__shared_21_0_7">#REF!</definedName>
    <definedName name="__shared_21_0_8">#REF!+#REF!+#REF!+#REF!+#REF!+#REF!</definedName>
    <definedName name="__shared_21_0_9">SUM(#REF!)</definedName>
    <definedName name="__TC1">#REF!</definedName>
    <definedName name="__TC2">#REF!</definedName>
    <definedName name="__TC3">#REF!</definedName>
    <definedName name="__TC4">#REF!</definedName>
    <definedName name="__TR2">#REF!</definedName>
    <definedName name="__TR3">#REF!</definedName>
    <definedName name="__VAL1">#REF!</definedName>
    <definedName name="__VAL10">#REF!</definedName>
    <definedName name="__VAL11">#REF!</definedName>
    <definedName name="__VAL12">#REF!</definedName>
    <definedName name="__VAL13">#REF!</definedName>
    <definedName name="__VAL14">#REF!</definedName>
    <definedName name="__VAL15">#REF!</definedName>
    <definedName name="__VAL16">#REF!</definedName>
    <definedName name="__VAL17">#REF!</definedName>
    <definedName name="__VAL18">#REF!</definedName>
    <definedName name="__VAL19">#REF!</definedName>
    <definedName name="__VAL2">#REF!</definedName>
    <definedName name="__VAL20">#REF!</definedName>
    <definedName name="__VAL21">#REF!</definedName>
    <definedName name="__VAL22">#REF!</definedName>
    <definedName name="__VAL23">#REF!</definedName>
    <definedName name="__VAL24">#REF!</definedName>
    <definedName name="__VAL25">#REF!</definedName>
    <definedName name="__VAL26">#REF!</definedName>
    <definedName name="__Val267">#REF!</definedName>
    <definedName name="__VAL27">#REF!</definedName>
    <definedName name="__VAL28">#REF!</definedName>
    <definedName name="__VAL29">#REF!</definedName>
    <definedName name="__VAL3">#REF!</definedName>
    <definedName name="__VAL30">#REF!</definedName>
    <definedName name="__VAL31">#REF!</definedName>
    <definedName name="__VAL32">#REF!</definedName>
    <definedName name="__VAL33">#REF!</definedName>
    <definedName name="__VAL34">#REF!</definedName>
    <definedName name="__VAL4">#REF!</definedName>
    <definedName name="__VAL5">#REF!</definedName>
    <definedName name="__VAL6">#REF!</definedName>
    <definedName name="__VAL7">#REF!</definedName>
    <definedName name="__VAL8">#REF!</definedName>
    <definedName name="__VAL9">#REF!</definedName>
    <definedName name="__wrn1" hidden="1">{#N/A,#N/A,FALSE,"Kalk"}</definedName>
    <definedName name="__wrn2" hidden="1">{"Kalk_druck",#N/A,FALSE,"Kalk";#N/A,#N/A,FALSE,"Risiken";"AllgKost_Druck",#N/A,FALSE,"AllgKost";"KompKost_Druck",#N/A,FALSE,"KompKost"}</definedName>
    <definedName name="__wrn3" hidden="1">{#N/A,#N/A,FALSE,"Kalk"}</definedName>
    <definedName name="_1">#REF!</definedName>
    <definedName name="_1.1.1">#REF!</definedName>
    <definedName name="_1_">[8]GASPROD_BCM!#REF!</definedName>
    <definedName name="_1_FORM11">#REF!</definedName>
    <definedName name="_10_9_BT_DECEMB">#REF!</definedName>
    <definedName name="_10_9_BT_FEBRUA">#REF!</definedName>
    <definedName name="_10_9_BT_NOVEMB">#REF!</definedName>
    <definedName name="_10_9_BT_SEPTEM">#REF!</definedName>
    <definedName name="_10_9_BTU_ANNUA">#REF!</definedName>
    <definedName name="_10_9_BTU_APRIL">#REF!</definedName>
    <definedName name="_10_9_BTU_AUGUS">#REF!</definedName>
    <definedName name="_10_9_BTU_JANUA">#REF!</definedName>
    <definedName name="_10_9_BTU_JULY">#REF!</definedName>
    <definedName name="_10_9_BTU_JUNE">#REF!</definedName>
    <definedName name="_10_9_BTU_MARCH">#REF!</definedName>
    <definedName name="_10_9_BTU_MAY">#REF!</definedName>
    <definedName name="_10_9_BTU_OCTOB">#REF!</definedName>
    <definedName name="_1025DUMP">#REF!</definedName>
    <definedName name="_13">#REF!</definedName>
    <definedName name="_1995_96">#REF!</definedName>
    <definedName name="_2">#REF!</definedName>
    <definedName name="_2__123Graph_ACHART_2" hidden="1">[9]International!$C$29:$C$65</definedName>
    <definedName name="_3">#REF!</definedName>
    <definedName name="_3__123Graph_XCHART_2" hidden="1">[9]International!$B$29:$B$65</definedName>
    <definedName name="_4">#REF!</definedName>
    <definedName name="_5">#REF!</definedName>
    <definedName name="_5c">#REF!</definedName>
    <definedName name="_5D">#REF!</definedName>
    <definedName name="_6">#REF!</definedName>
    <definedName name="_7">#REF!</definedName>
    <definedName name="_8">#REF!</definedName>
    <definedName name="_8_sch6">#REF!</definedName>
    <definedName name="_9">#REF!</definedName>
    <definedName name="_91">#REF!</definedName>
    <definedName name="_92">#REF!</definedName>
    <definedName name="_93">#REF!</definedName>
    <definedName name="_94">#REF!</definedName>
    <definedName name="_95">#REF!</definedName>
    <definedName name="_96">#REF!</definedName>
    <definedName name="_97">#REF!</definedName>
    <definedName name="_98">#REF!</definedName>
    <definedName name="_99">#REF!</definedName>
    <definedName name="_991">#REF!</definedName>
    <definedName name="_991_Annex1_24">#REF!</definedName>
    <definedName name="_991_Annex3_24">#REF!</definedName>
    <definedName name="_992">#REF!</definedName>
    <definedName name="_993">#REF!</definedName>
    <definedName name="_994">#REF!</definedName>
    <definedName name="_Ann1">#REF!</definedName>
    <definedName name="_APP6">#REF!</definedName>
    <definedName name="_ASS1">#REF!</definedName>
    <definedName name="_ASS2">#REF!</definedName>
    <definedName name="_des1">[7]Inv_Data!#REF!</definedName>
    <definedName name="_Fill" hidden="1">'[10]Sheet3 (2)'!$A$60:$A$76</definedName>
    <definedName name="_xlnm._FilterDatabase" localSheetId="0" hidden="1">Assumptions!$B$2:$F$180</definedName>
    <definedName name="_FIN1">#REF!</definedName>
    <definedName name="_FIN2">#REF!</definedName>
    <definedName name="_Key1" hidden="1">[11]sheet6!#REF!</definedName>
    <definedName name="_OM1">#REF!</definedName>
    <definedName name="_OM2">#REF!</definedName>
    <definedName name="_OM3">#REF!</definedName>
    <definedName name="_OM4">#REF!</definedName>
    <definedName name="_OM5">#REF!</definedName>
    <definedName name="_OM6">#REF!</definedName>
    <definedName name="_OM7">#REF!</definedName>
    <definedName name="_OM8">#REF!</definedName>
    <definedName name="_Order1" hidden="1">255</definedName>
    <definedName name="_Order2" hidden="1">255</definedName>
    <definedName name="_Parse_Out" hidden="1">#REF!</definedName>
    <definedName name="_ref1">#REF!</definedName>
    <definedName name="_REF21">#REF!</definedName>
    <definedName name="_REF22">#REF!</definedName>
    <definedName name="_REF3">#REF!</definedName>
    <definedName name="_REF4">#REF!</definedName>
    <definedName name="_REF5">#REF!</definedName>
    <definedName name="_RET1">#REF!</definedName>
    <definedName name="_RET2">#REF!</definedName>
    <definedName name="_sc10">#REF!</definedName>
    <definedName name="_SC13">#REF!</definedName>
    <definedName name="_sc14">#REF!</definedName>
    <definedName name="_sc6">[12]CONS!#REF!</definedName>
    <definedName name="_sc7">#REF!</definedName>
    <definedName name="_sc9">#REF!</definedName>
    <definedName name="_SH1">#REF!</definedName>
    <definedName name="_SH13">#REF!</definedName>
    <definedName name="_SH2">#REF!</definedName>
    <definedName name="_SH4">#REF!</definedName>
    <definedName name="_SH8">#REF!</definedName>
    <definedName name="_TC1">#REF!</definedName>
    <definedName name="_TC2">#REF!</definedName>
    <definedName name="_TC3">#REF!</definedName>
    <definedName name="_TC4">#REF!</definedName>
    <definedName name="_TR2">#REF!</definedName>
    <definedName name="_TR3">#REF!</definedName>
    <definedName name="_VAL1">#REF!</definedName>
    <definedName name="_VAL10">#REF!</definedName>
    <definedName name="_VAL11">#REF!</definedName>
    <definedName name="_VAL12">#REF!</definedName>
    <definedName name="_VAL13">#REF!</definedName>
    <definedName name="_VAL14">#REF!</definedName>
    <definedName name="_VAL15">#REF!</definedName>
    <definedName name="_VAL16">#REF!</definedName>
    <definedName name="_VAL17">#REF!</definedName>
    <definedName name="_VAL18">#REF!</definedName>
    <definedName name="_VAL19">#REF!</definedName>
    <definedName name="_VAL2">#REF!</definedName>
    <definedName name="_VAL20">#REF!</definedName>
    <definedName name="_VAL21">#REF!</definedName>
    <definedName name="_VAL22">#REF!</definedName>
    <definedName name="_VAL23">#REF!</definedName>
    <definedName name="_VAL24">#REF!</definedName>
    <definedName name="_VAL25">#REF!</definedName>
    <definedName name="_VAL26">#REF!</definedName>
    <definedName name="_Val267">#REF!</definedName>
    <definedName name="_VAL27">#REF!</definedName>
    <definedName name="_VAL28">#REF!</definedName>
    <definedName name="_VAL29">#REF!</definedName>
    <definedName name="_VAL3">#REF!</definedName>
    <definedName name="_VAL30">#REF!</definedName>
    <definedName name="_VAL31">#REF!</definedName>
    <definedName name="_VAL32">#REF!</definedName>
    <definedName name="_VAL33">#REF!</definedName>
    <definedName name="_VAL34">#REF!</definedName>
    <definedName name="_VAL4">#REF!</definedName>
    <definedName name="_VAL5">#REF!</definedName>
    <definedName name="_VAL6">#REF!</definedName>
    <definedName name="_VAL7">#REF!</definedName>
    <definedName name="_VAL8">#REF!</definedName>
    <definedName name="_VAL9">#REF!</definedName>
    <definedName name="_wrn1" hidden="1">{#N/A,#N/A,FALSE,"Kalk"}</definedName>
    <definedName name="_wrn2" hidden="1">{"Kalk_druck",#N/A,FALSE,"Kalk";#N/A,#N/A,FALSE,"Risiken";"AllgKost_Druck",#N/A,FALSE,"AllgKost";"KompKost_Druck",#N/A,FALSE,"KompKost"}</definedName>
    <definedName name="_wrn3" hidden="1">{#N/A,#N/A,FALSE,"Kalk"}</definedName>
    <definedName name="A">#REF!</definedName>
    <definedName name="AA">#REF!</definedName>
    <definedName name="aaa">#REF!</definedName>
    <definedName name="aaaaaaaaaaaaaa">[13]ASSUMPTIONS!#REF!</definedName>
    <definedName name="aaaaaaaaaaaaaaaaaaa">[13]ASSUMPTIONS!#REF!</definedName>
    <definedName name="aab">#REF!</definedName>
    <definedName name="ABA">#REF!</definedName>
    <definedName name="abc">[14]STALECHEQUES!#REF!</definedName>
    <definedName name="abcd">[15]ASSUMPTIONS!#REF!</definedName>
    <definedName name="ACNLC">#N/A</definedName>
    <definedName name="adadf">#REF!</definedName>
    <definedName name="admin">[16]Assumptions!#REF!</definedName>
    <definedName name="Admin_Cost">[17]Assumptions!$E$63</definedName>
    <definedName name="adminfut">[16]Assumptions!#REF!</definedName>
    <definedName name="ADSFA" hidden="1">{"Kalk_druck",#N/A,FALSE,"Kalk";#N/A,#N/A,FALSE,"Risiken";"AllgKost_Druck",#N/A,FALSE,"AllgKost";"KompKost_Druck",#N/A,FALSE,"KompKost"}</definedName>
    <definedName name="afsdafdsafds46566">[13]ASSUMPTIONS!#REF!</definedName>
    <definedName name="Ai">#REF!</definedName>
    <definedName name="akk">#REF!</definedName>
    <definedName name="ALL">#REF!</definedName>
    <definedName name="ALOK">[2]International!#REF!</definedName>
    <definedName name="ALRD">#REF!</definedName>
    <definedName name="Amtdue">#REF!</definedName>
    <definedName name="ann">#REF!</definedName>
    <definedName name="AnnAvail">#REF!</definedName>
    <definedName name="AnnCapacity">#REF!</definedName>
    <definedName name="Annex">#REF!</definedName>
    <definedName name="ANNEX_10">[14]STALECHEQUES!#REF!</definedName>
    <definedName name="ANNEX_11">[14]STALECHEQUES!#REF!</definedName>
    <definedName name="ANNEX_12">[14]STALECHEQUES!#REF!</definedName>
    <definedName name="ANNEX_13">[14]STALECHEQUES!#REF!</definedName>
    <definedName name="ANNEX_6">[14]STALECHEQUES!#REF!</definedName>
    <definedName name="ANNEX_7">[14]STALECHEQUES!#REF!</definedName>
    <definedName name="ANNEX_8">[14]STALECHEQUES!#REF!</definedName>
    <definedName name="annex1">#REF!</definedName>
    <definedName name="ANNEXURE">#REF!</definedName>
    <definedName name="annexure_a">#REF!</definedName>
    <definedName name="Annual_interest_rate">[18]Interest!$C$8</definedName>
    <definedName name="antigenspack">[16]Assumptions!#REF!</definedName>
    <definedName name="antigensraw">[16]Assumptions!#REF!</definedName>
    <definedName name="Antiprice">[16]Assumptions!#REF!</definedName>
    <definedName name="APPP">#REF!</definedName>
    <definedName name="APRDATA?">#REF!</definedName>
    <definedName name="as.xls" hidden="1">#REF!</definedName>
    <definedName name="AS2DocOpenMode" hidden="1">"AS2DocumentEdit"</definedName>
    <definedName name="asddf">[7]Inv_Data!#REF!</definedName>
    <definedName name="asdf111" hidden="1">#REF!</definedName>
    <definedName name="asdfdsaf">[13]ASSUMPTIONS!#REF!</definedName>
    <definedName name="ASSUMPTION2">[19]Assumptions!#REF!</definedName>
    <definedName name="Assumptions">[20]ASSUMPTIONS!#REF!</definedName>
    <definedName name="Assumptions111">[20]ASSUMPTIONS!#REF!</definedName>
    <definedName name="ASSUMPTIONS2">[19]Assumptions!#REF!</definedName>
    <definedName name="AUGDATA?">#REF!</definedName>
    <definedName name="AUTOPRINT_1">#REF!</definedName>
    <definedName name="AUTOPRINT_2">#REF!</definedName>
    <definedName name="AVAIL">#REF!</definedName>
    <definedName name="b">#REF!</definedName>
    <definedName name="BASE_YEAR">#REF!</definedName>
    <definedName name="Base_Yr">'[21]Setup Variables'!$D$11</definedName>
    <definedName name="BASIS_YEAR">#REF!</definedName>
    <definedName name="batches">[16]Assumptions!#REF!</definedName>
    <definedName name="bbb">[22]BS_Adj!#REF!</definedName>
    <definedName name="BE">#REF!</definedName>
    <definedName name="BE_9495">#REF!</definedName>
    <definedName name="Beg.Bal">IF([18]Interest!XFC1&lt;&gt;"",[18]Interest!D1048576,"")</definedName>
    <definedName name="BHV_fx">[23]Assumptions!$H$65</definedName>
    <definedName name="BHV1_Constime">[23]Assumptions!$H$59</definedName>
    <definedName name="BILLING_RATE">#REF!</definedName>
    <definedName name="BlrChemCost">#REF!</definedName>
    <definedName name="BonusFee">#REF!</definedName>
    <definedName name="BS">#REF!</definedName>
    <definedName name="BUDGET_YEAR">#REF!</definedName>
    <definedName name="C_">#N/A</definedName>
    <definedName name="Cap.Exp">#REF!</definedName>
    <definedName name="Capacity">[16]Assumptions!#REF!</definedName>
    <definedName name="CAPEX">[16]Assumptions!#REF!</definedName>
    <definedName name="CASH1">#REF!</definedName>
    <definedName name="CASH2">#REF!</definedName>
    <definedName name="CASH3">#REF!</definedName>
    <definedName name="CASH4">#REF!</definedName>
    <definedName name="category">[24]Sheet1!$C$2:$C$9</definedName>
    <definedName name="CATEGORY_HEADER">#REF!</definedName>
    <definedName name="ccc">[22]BS_IUT!#REF!</definedName>
    <definedName name="ccrp">'[25]MTS CALCULATION'!#REF!</definedName>
    <definedName name="CF">[26]CF!$B$1:$R$32</definedName>
    <definedName name="CGTScale">#REF!</definedName>
    <definedName name="cl">#REF!</definedName>
    <definedName name="cmb_PAGH2.StateCode">[27]GENERAL2!$E$50:$E$85</definedName>
    <definedName name="CMCOUNTER">#REF!</definedName>
    <definedName name="CMINPUTS">#REF!</definedName>
    <definedName name="CMVALUES">#REF!</definedName>
    <definedName name="Cnv">'[28]P&amp;L_summary_sub_Fund'!#REF!</definedName>
    <definedName name="COD">[16]Assumptions!#REF!</definedName>
    <definedName name="COMGENLIAB">'[29]14'!#REF!</definedName>
    <definedName name="COMM_L_MONTHS">#REF!</definedName>
    <definedName name="Con">#REF!</definedName>
    <definedName name="CondensateRtrn">#REF!</definedName>
    <definedName name="constprd">[30]Assumptions!$IS$10:$IS$13</definedName>
    <definedName name="Construc">[16]Assumptions!#REF!</definedName>
    <definedName name="ConstrucDate">[16]Assumptions!#REF!</definedName>
    <definedName name="ConstrucEnd">[16]Assumptions!#REF!</definedName>
    <definedName name="ConstrucStart">[16]Assumptions!#REF!</definedName>
    <definedName name="ConstructPeriod">[17]Assumptions!$E$11</definedName>
    <definedName name="Consum">[17]Assumptions!#REF!</definedName>
    <definedName name="contin">[16]Assumptions!#REF!</definedName>
    <definedName name="contingency">[17]Assumptions!$E$19</definedName>
    <definedName name="CONTRACTOR">#REF!</definedName>
    <definedName name="converge_value">[19]Assumptions!$Z$14</definedName>
    <definedName name="copy">#REF!</definedName>
    <definedName name="cost">#REF!</definedName>
    <definedName name="CottonPrice">[17]Assumptions!$E$59</definedName>
    <definedName name="Count1">[17]Assumptions!$E$48</definedName>
    <definedName name="Count2">[17]Assumptions!$E$49</definedName>
    <definedName name="Count3">[17]Assumptions!$E$50</definedName>
    <definedName name="Count4">[17]Assumptions!$E$51</definedName>
    <definedName name="COUNTER">#REF!</definedName>
    <definedName name="counter1">#REF!</definedName>
    <definedName name="CountryRiskPremium">#REF!</definedName>
    <definedName name="COVER">#REF!</definedName>
    <definedName name="cri">[7]Inv_Data!#REF!</definedName>
    <definedName name="CSINPUT">#REF!</definedName>
    <definedName name="CSVALUES1">#REF!</definedName>
    <definedName name="CSVALUES10">#REF!</definedName>
    <definedName name="CSVALUES2">#REF!</definedName>
    <definedName name="CSVALUES3">#REF!</definedName>
    <definedName name="CSVALUES4">#REF!</definedName>
    <definedName name="CSVALUES5">#REF!</definedName>
    <definedName name="CSVALUES6">#REF!</definedName>
    <definedName name="CSVALUES7">#REF!</definedName>
    <definedName name="CSVALUES8">#REF!</definedName>
    <definedName name="CSVALUES9">#REF!</definedName>
    <definedName name="CTGMW">#REF!</definedName>
    <definedName name="Cum.Interest">IF([18]Interest!XEY1&lt;&gt;"",[18]Interest!A1048576+[18]Interest!XFB1,"")</definedName>
    <definedName name="Customer">[7]Inv_Data!#REF!</definedName>
    <definedName name="Customs">#REF!</definedName>
    <definedName name="Cworks" hidden="1">{#N/A,#N/A,FALSE,"abs";#N/A,#N/A,FALSE,"Annex-I";#N/A,#N/A,FALSE,"Annex-II";#N/A,#N/A,FALSE,"Annex-III";#N/A,#N/A,FALSE,"Annex-IV";#N/A,#N/A,FALSE,"Annex-V";#N/A,#N/A,FALSE,"Annex-VI"}</definedName>
    <definedName name="d">#REF!</definedName>
    <definedName name="_xlnm.Database">#REF!</definedName>
    <definedName name="DATABASE_MI">#REF!</definedName>
    <definedName name="days">[16]Assumptions!#REF!</definedName>
    <definedName name="days_per_month">#REF!</definedName>
    <definedName name="days_per_year">#REF!</definedName>
    <definedName name="ddd">#REF!</definedName>
    <definedName name="DE">#REF!</definedName>
    <definedName name="de_sdf">Payments_per_year*Term_in_years</definedName>
    <definedName name="DEBT_1">#REF!</definedName>
    <definedName name="DEBT_12">#REF!</definedName>
    <definedName name="DEBT_2">[31]FIN_EXPENSE!$A$281:$AM$436</definedName>
    <definedName name="DEBT1">#REF!</definedName>
    <definedName name="DEBT2">#REF!</definedName>
    <definedName name="DEBT3">#REF!</definedName>
    <definedName name="DEBT4">#REF!</definedName>
    <definedName name="DECDATA?">#REF!</definedName>
    <definedName name="ded" hidden="1">#REF!</definedName>
    <definedName name="deffwork">#REF!</definedName>
    <definedName name="DETAILS">#REF!</definedName>
    <definedName name="df">#REF!</definedName>
    <definedName name="dfa">#REF!</definedName>
    <definedName name="diffwcintt">#REF!</definedName>
    <definedName name="dis.">[32]INPUT!$I$15</definedName>
    <definedName name="DISTRIBUTORS">#REF!</definedName>
    <definedName name="DIVIDE">[16]Assumptions!#REF!</definedName>
    <definedName name="dn">#REF!</definedName>
    <definedName name="drcri">[7]Inv_Data!#REF!</definedName>
    <definedName name="droutput">[7]Inv_Data!#REF!</definedName>
    <definedName name="ds">'[1]DT Heading'!#REF!</definedName>
    <definedName name="DSCR">'[26]P&amp;L'!$C$52:$T$67</definedName>
    <definedName name="DutyAppl">#REF!</definedName>
    <definedName name="DutyRate">#REF!</definedName>
    <definedName name="E">#N/A</definedName>
    <definedName name="EBL">#REF!</definedName>
    <definedName name="EE">#REF!</definedName>
    <definedName name="efdfd">#REF!</definedName>
    <definedName name="eff">#REF!</definedName>
    <definedName name="EGP">3.8204629</definedName>
    <definedName name="Ending.Balance">IF([18]Interest!XEZ1&lt;&gt;"",[18]Interest!XFB1-[18]Interest!XFD1,"")</definedName>
    <definedName name="enteropack">[16]Assumptions!#REF!</definedName>
    <definedName name="enteroprice">[16]Assumptions!#REF!</definedName>
    <definedName name="enteroraw">[16]Assumptions!#REF!</definedName>
    <definedName name="ENTITIES">[33]LISTS!$B$1:$B$1</definedName>
    <definedName name="Entity">#REF!</definedName>
    <definedName name="EPC">#REF!</definedName>
    <definedName name="eradf">IF([18]Interest!XFA1&lt;&gt;"",MIN([18]Interest!XFC1,Pmt_to_use-[18]Interest!XFD1),"")</definedName>
    <definedName name="Esc">[17]Assumptions!$E$65</definedName>
    <definedName name="euro">13.7603</definedName>
    <definedName name="EV">#REF!</definedName>
    <definedName name="Excel_BuiltIn__FilterDatabase_1_1">#REF!</definedName>
    <definedName name="Excel_BuiltIn__FilterDatabase_2">#REF!</definedName>
    <definedName name="Excel_BuiltIn__FilterDatabase_3">[34]Inkollu!#REF!</definedName>
    <definedName name="Excel_BuiltIn_Print_Area_1_1">([34]Veeravalli!$A$4:$H$4,[34]Veeravalli!$A$5:$H$142,[34]Veeravalli!$A$4:$H$142,[34]Veeravalli!$A$4:$H$142,[34]Veeravalli!$A$5:$H$137,[34]Veeravalli!$A$5:$H$137,[34]Veeravalli!$A$5:$H$137,[34]Veeravalli!$A$4:$H$4,[34]Veeravalli!$A$5:$H$137,[34]Veeravalli!$A$5:$H$137,[34]Veeravalli!$A$5:$H$137,[34]Veeravalli!$A$139:$H$142,[34]Veeravalli!$A$139:$H$142,[34]Veeravalli!$A$4:$H$4,[34]Veeravalli!$A$4:$H$142,[34]Veeravalli!$A$4:$H$142,[34]Veeravalli!$A$4:$H$142,[34]Veeravalli!$A$4:$H$142,[34]Veeravalli!$A$4:$H$142,[34]Veeravalli!$A$4:$H$142,[34]Veeravalli!$A$4:$H$142,[34]Veeravalli!$A$4:$H$137,[34]Veeravalli!$A$4:$H$142,[34]Veeravalli!$A$4:$H$142,[34]Veeravalli!$A$4:$H$142,[34]Veeravalli!$A$4:$H$142,[34]Veeravalli!$A$4:$H$142,[34]Veeravalli!$A$4:$H$142,[34]Veeravalli!$A$139:$I$142,[34]Veeravalli!$A$139:$I$142,[34]Veeravalli!$A$4:$I$142,[34]Veeravalli!$A$4:$H$142)</definedName>
    <definedName name="Excel_BuiltIn_Print_Area_1_1_1">([34]Veeravalli!$A$4:$H$4,[34]Veeravalli!$A$5:$H$142,[34]Veeravalli!$A$4:$H$142,[34]Veeravalli!$A$4:$H$142,[34]Veeravalli!$A$5:$H$137,[34]Veeravalli!$A$5:$H$137,[34]Veeravalli!$A$5:$H$137,[34]Veeravalli!$A$4:$H$4,[34]Veeravalli!$A$5:$H$137,[34]Veeravalli!$A$5:$H$137,[34]Veeravalli!$A$5:$H$137,[34]Veeravalli!$A$139:$H$142,[34]Veeravalli!$A$139:$H$142,[34]Veeravalli!$A$4:$H$4,[34]Veeravalli!$A$4:$H$142,[34]Veeravalli!$A$4:$H$142,[34]Veeravalli!$A$4:$H$142,[34]Veeravalli!$A$4:$H$142,[34]Veeravalli!$A$4:$H$142,[34]Veeravalli!$A$4:$H$142,[34]Veeravalli!$A$4:$H$142,[34]Veeravalli!$A$4:$H$137,[34]Veeravalli!$A$4:$H$142,[34]Veeravalli!$A$4:$H$142,[34]Veeravalli!$A$4:$H$142,[34]Veeravalli!$A$4:$H$142,[34]Veeravalli!$A$4:$H$142,[34]Veeravalli!$A$4:$H$142,[34]Veeravalli!$A$139:$I$142,[34]Veeravalli!$A$139:$I$142,[34]Veeravalli!$A$4:$I$142)</definedName>
    <definedName name="Excel_BuiltIn_Print_Area_1_1_1_1">([34]Veeravalli!$A$4:$H$4,[34]Veeravalli!$A$5:$H$142,[34]Veeravalli!$A$4:$H$142,[34]Veeravalli!$A$4:$H$142,[34]Veeravalli!$A$5:$H$137,[34]Veeravalli!$A$5:$H$137,[34]Veeravalli!$A$5:$H$137,[34]Veeravalli!$A$4:$H$4,[34]Veeravalli!$A$5:$H$137,[34]Veeravalli!$A$5:$H$137,[34]Veeravalli!$A$5:$H$137,[34]Veeravalli!$A$139:$H$142,[34]Veeravalli!$A$139:$H$142,[34]Veeravalli!$A$4:$H$4,[34]Veeravalli!$A$4:$H$142,[34]Veeravalli!$A$4:$H$142,[34]Veeravalli!$A$4:$H$142,[34]Veeravalli!$A$4:$H$142,[34]Veeravalli!$A$4:$H$142,[34]Veeravalli!$A$4:$H$142,[34]Veeravalli!$A$4:$H$142,[34]Veeravalli!$A$4:$H$137,[34]Veeravalli!$A$4:$H$142,[34]Veeravalli!$A$4:$H$142,[34]Veeravalli!$A$4:$H$142,[34]Veeravalli!$A$4:$H$142,[34]Veeravalli!$A$4:$H$142,[34]Veeravalli!$A$4:$H$142)</definedName>
    <definedName name="Excel_BuiltIn_Print_Area_1_1_1_1_1">(#REF!,#REF!)</definedName>
    <definedName name="Excel_BuiltIn_Print_Area_2">#REF!</definedName>
    <definedName name="Excel_BuiltIn_Print_Area_2_1">([34]Veeravalli!$A$4:$H$4,[34]Veeravalli!$A$5:$H$142,[34]Veeravalli!$A$4:$H$142,[34]Veeravalli!$A$4:$H$142,[34]Veeravalli!$A$5:$H$137,[34]Veeravalli!$A$5:$H$137,[34]Veeravalli!$A$5:$H$137,[34]Veeravalli!$A$4:$H$4,[34]Veeravalli!$A$5:$H$137,[34]Veeravalli!$A$5:$H$137,[34]Veeravalli!$A$5:$H$137,[34]Veeravalli!$A$139:$H$142,[34]Veeravalli!$A$139:$H$142,[34]Veeravalli!$A$4:$H$4,[34]Veeravalli!$A$4:$H$142,[34]Veeravalli!$A$4:$H$142,[34]Veeravalli!$A$4:$H$142,[34]Veeravalli!$A$4:$H$142,[34]Veeravalli!$A$4:$H$142,[34]Veeravalli!$A$4:$H$142,[34]Veeravalli!$A$4:$H$142,[34]Veeravalli!$A$4:$H$137,[34]Veeravalli!$A$4:$H$142,[34]Veeravalli!$A$4:$H$142,[34]Veeravalli!$A$4:$H$142,[34]Veeravalli!$A$4:$H$142)</definedName>
    <definedName name="Excel_BuiltIn_Print_Area_2_1_1">([34]Veeravalli!$A$4:$H$4,[34]Veeravalli!$A$5:$H$142,[34]Veeravalli!$A$4:$H$142,[34]Veeravalli!$A$4:$H$142,[34]Veeravalli!$A$5:$H$137,[34]Veeravalli!$A$5:$H$137,[34]Veeravalli!$A$5:$H$137,[34]Veeravalli!$A$4:$H$4,[34]Veeravalli!$A$5:$H$137,[34]Veeravalli!$A$5:$H$137,[34]Veeravalli!$A$5:$H$137,[34]Veeravalli!$A$139:$H$142,[34]Veeravalli!$A$139:$H$142,[34]Veeravalli!$A$4:$H$4,[34]Veeravalli!$A$4:$H$142,[34]Veeravalli!$A$4:$H$142,[34]Veeravalli!$A$4:$H$142,[34]Veeravalli!$A$4:$H$142,[34]Veeravalli!$A$4:$H$142,[34]Veeravalli!$A$4:$H$142,[34]Veeravalli!$A$4:$H$142,[34]Veeravalli!$A$4:$H$137,[34]Veeravalli!$A$4:$H$142,[34]Veeravalli!$A$4:$H$142,[34]Veeravalli!$A$4:$H$142)</definedName>
    <definedName name="Excel_BuiltIn_Print_Area_2_1_1_1">([34]Veeravalli!$A$4:$H$4,[34]Veeravalli!$A$5:$H$142,[34]Veeravalli!$A$4:$H$142,[34]Veeravalli!$A$4:$H$142,[34]Veeravalli!$A$5:$H$137,[34]Veeravalli!$A$5:$H$137,[34]Veeravalli!$A$5:$H$137,[34]Veeravalli!$A$4:$H$4,[34]Veeravalli!$A$5:$H$137,[34]Veeravalli!$A$5:$H$137,[34]Veeravalli!$A$5:$H$137,[34]Veeravalli!$A$139:$H$142,[34]Veeravalli!$A$139:$H$142,[34]Veeravalli!$A$4:$H$4,[34]Veeravalli!$A$4:$H$142,[34]Veeravalli!$A$4:$H$142,[34]Veeravalli!$A$4:$H$142,[34]Veeravalli!$A$4:$H$142,[34]Veeravalli!$A$4:$H$142,[34]Veeravalli!$A$4:$H$142,[34]Veeravalli!$A$4:$H$142)</definedName>
    <definedName name="Excel_BuiltIn_Print_Area_2_1_1_1_1">([34]Veeravalli!$A$4:$H$4,[34]Veeravalli!$A$5:$H$142,[34]Veeravalli!$A$4:$H$142,[34]Veeravalli!$A$4:$H$142,[34]Veeravalli!$A$5:$H$137,[34]Veeravalli!$A$5:$H$137,[34]Veeravalli!$A$5:$H$137,[34]Veeravalli!$A$4:$H$4,[34]Veeravalli!$A$5:$H$137,[34]Veeravalli!$A$5:$H$137,[34]Veeravalli!$A$5:$H$137,[34]Veeravalli!$A$139:$H$142,[34]Veeravalli!$A$139:$H$142,[34]Veeravalli!$A$4:$H$4,[34]Veeravalli!$A$4:$H$142,[34]Veeravalli!$A$4:$H$142,[34]Veeravalli!$A$4:$H$142,[34]Veeravalli!$A$4:$H$142,[34]Veeravalli!$A$4:$H$142)</definedName>
    <definedName name="Excel_BuiltIn_Print_Area_2_1_1_1_1_1">([34]Veeravalli!$A$4:$H$4,[34]Veeravalli!$A$5:$H$142,[34]Veeravalli!$A$4:$H$142,[34]Veeravalli!$A$4:$H$142,[34]Veeravalli!$A$5:$H$137,[34]Veeravalli!$A$5:$H$137,[34]Veeravalli!$A$5:$H$137,[34]Veeravalli!$A$4:$H$4,[34]Veeravalli!$A$5:$H$137,[34]Veeravalli!$A$5:$H$137,[34]Veeravalli!$A$5:$H$137,[34]Veeravalli!$A$139:$H$142,[34]Veeravalli!$A$139:$H$142,[34]Veeravalli!$A$4:$H$4,[34]Veeravalli!$A$4:$H$142,[34]Veeravalli!$A$4:$H$142,[34]Veeravalli!$A$4:$H$142)</definedName>
    <definedName name="Excel_BuiltIn_Print_Area_2_1_1_1_1_1_1">([34]Veeravalli!$A$4:$H$4,[34]Veeravalli!$A$5:$H$142,[34]Veeravalli!$A$4:$H$142,[34]Veeravalli!$A$4:$H$142,[34]Veeravalli!$A$5:$H$137,[34]Veeravalli!$A$5:$H$137,[34]Veeravalli!$A$5:$H$137,[34]Veeravalli!$A$4:$H$4,[34]Veeravalli!$A$5:$H$137,[34]Veeravalli!$A$5:$H$137,[34]Veeravalli!$A$5:$H$137,[34]Veeravalli!$A$139:$H$142,[34]Veeravalli!$A$139:$H$142,[34]Veeravalli!$A$4:$H$4,[34]Veeravalli!$A$4:$H$142,[34]Veeravalli!$A$4:$H$142)</definedName>
    <definedName name="Excel_BuiltIn_Print_Area_2_1_1_1_1_1_1_1">([34]Veeravalli!$A$4:$H$4,[34]Veeravalli!$A$5:$H$142,[34]Veeravalli!$A$4:$H$142,[34]Veeravalli!$A$4:$H$142,[34]Veeravalli!$A$5:$H$137,[34]Veeravalli!$A$5:$H$137,[34]Veeravalli!$A$5:$H$137,[34]Veeravalli!$A$4:$H$4,[34]Veeravalli!$A$5:$H$137,[34]Veeravalli!$A$5:$H$137,[34]Veeravalli!$A$5:$H$137,[34]Veeravalli!$A$139:$H$142,[34]Veeravalli!$A$139:$H$142,[34]Veeravalli!$A$4:$H$4)</definedName>
    <definedName name="Excel_BuiltIn_Print_Area_2_1_1_1_1_1_1_1_1">([34]Veeravalli!$A$4:$H$4,[34]Veeravalli!$A$5:$H$142,[34]Veeravalli!$A$4:$H$142,[34]Veeravalli!$A$4:$H$142,[34]Veeravalli!$A$5:$H$137,[34]Veeravalli!$A$5:$H$137,[34]Veeravalli!$A$5:$H$137,[34]Veeravalli!$A$4:$H$4,[34]Veeravalli!$A$5:$H$137,[34]Veeravalli!$A$5:$H$137,[34]Veeravalli!$A$5:$H$137,[34]Veeravalli!$A$139:$H$142,[34]Veeravalli!$A$139:$H$142)</definedName>
    <definedName name="Excel_BuiltIn_Print_Area_2_1_1_1_1_1_1_1_1_1">([34]Veeravalli!$A$4:$H$4,[34]Veeravalli!$A$5:$H$142,[34]Veeravalli!$A$4:$H$142,[34]Veeravalli!$A$4:$H$142,[34]Veeravalli!$A$5:$H$137,[34]Veeravalli!$A$5:$H$137)</definedName>
    <definedName name="Excel_BuiltIn_Print_Area_2_1_1_1_1_1_1_1_1_1_1">([34]Veeravalli!$A$4:$H$4,[34]Veeravalli!$A$5:$H$142,[34]Veeravalli!$A$4:$H$142,[34]Veeravalli!$A$4:$H$142,[34]Veeravalli!$A$5:$H$137)</definedName>
    <definedName name="Excel_BuiltIn_Print_Area_2_1_1_1_1_1_1_1_1_1_1_1">([34]Veeravalli!$A$4:$H$4,[34]Veeravalli!$A$5:$H$142,[34]Veeravalli!$A$4:$H$142,[34]Veeravalli!$A$4:$H$142)</definedName>
    <definedName name="Excel_BuiltIn_Print_Area_2_1_1_1_1_1_1_1_1_1_1_1_1">([34]Veeravalli!$A$4:$H$4,[34]Veeravalli!$A$5:$H$142)</definedName>
    <definedName name="Excel_BuiltIn_Print_Area_22_1">(#REF!,#REF!)</definedName>
    <definedName name="Excel_BuiltIn_Print_Area_23_1">([35]Consolidated!$B$1:$L$66,[35]Consolidated!$B$67:$L$104)</definedName>
    <definedName name="Excel_BuiltIn_Print_Area_3_1">#REF!</definedName>
    <definedName name="Excel_BuiltIn_Print_Area_4_1">(#REF!,#REF!,#REF!)</definedName>
    <definedName name="ExchangeRt">#REF!</definedName>
    <definedName name="Excise">[17]Assumptions!$E$66</definedName>
    <definedName name="f">#REF!</definedName>
    <definedName name="FC_Outgo">[36]Sheet2!$A$4:$A$11</definedName>
    <definedName name="FEBDATA?">#REF!</definedName>
    <definedName name="Fermentor">[16]Assumptions!#REF!</definedName>
    <definedName name="fgdsf1717">#REF!</definedName>
    <definedName name="fill" hidden="1">'[37]Sheet3 (2)'!$A$60:$A$76</definedName>
    <definedName name="First_payment_due">[18]Interest!$C$11</definedName>
    <definedName name="FirstCommYr">#REF!</definedName>
    <definedName name="FirstYear">[17]Assumptions!$E$43</definedName>
    <definedName name="FIVEDAY">#REF!</definedName>
    <definedName name="FORMATH21">#REF!</definedName>
    <definedName name="FORMATH22">#REF!</definedName>
    <definedName name="FUEL">#REF!</definedName>
    <definedName name="FullPath">CELL("filename")</definedName>
    <definedName name="FUND">#REF!</definedName>
    <definedName name="FUNDS">#REF!</definedName>
    <definedName name="FxRt">'[28]P&amp;L_summary_sub_Fund'!#REF!</definedName>
    <definedName name="G">#N/A</definedName>
    <definedName name="Genesc">#REF!</definedName>
    <definedName name="GENO_Admin">'[38]General Calculation Data'!$G$13</definedName>
    <definedName name="GENO_FA">'[38]General Calculation Data'!$G$11</definedName>
    <definedName name="GENO_Group">'[38]General Calculation Data'!$G$15</definedName>
    <definedName name="GENO_MGK_External">'[38]General Calculation Data'!$G$5</definedName>
    <definedName name="GENO_MGK_Material">'[38]General Calculation Data'!$G$4</definedName>
    <definedName name="GENO_RD">'[38]General Calculation Data'!$G$14</definedName>
    <definedName name="GENO_Sales">'[38]General Calculation Data'!$G$12</definedName>
    <definedName name="GENO_Warranty">'[38]General Calculation Data'!$G$8</definedName>
    <definedName name="ggfgfg" hidden="1">[11]sheet6!#REF!</definedName>
    <definedName name="globalok">'[25]MTS CALCULATION'!#REF!</definedName>
    <definedName name="grams_per_kg">#REF!</definedName>
    <definedName name="Gross">#REF!</definedName>
    <definedName name="Grouting">#REF!</definedName>
    <definedName name="Growth">#REF!</definedName>
    <definedName name="GRPMAR16SEP16">#REF!</definedName>
    <definedName name="GTFixedPrice">#REF!</definedName>
    <definedName name="GTScaler">#REF!</definedName>
    <definedName name="GTVariablePrice">#REF!</definedName>
    <definedName name="h.2.1">#REF!</definedName>
    <definedName name="h2.1">#REF!</definedName>
    <definedName name="HBsAG">[16]Assumptions!#REF!</definedName>
    <definedName name="HCVcp">[16]Assumptions!#REF!</definedName>
    <definedName name="HCVNS3">[16]Assumptions!#REF!</definedName>
    <definedName name="HCVNS4">[16]Assumptions!#REF!</definedName>
    <definedName name="HCVNS5">[16]Assumptions!#REF!</definedName>
    <definedName name="hi">#REF!</definedName>
    <definedName name="HIVgp120">[16]Assumptions!#REF!</definedName>
    <definedName name="HIVgp41">[16]Assumptions!#REF!</definedName>
    <definedName name="HIVp24">[16]Assumptions!#REF!</definedName>
    <definedName name="Holiday">[16]Assumptions!#REF!</definedName>
    <definedName name="hours_per_day">#REF!</definedName>
    <definedName name="hours_per_month">#REF!</definedName>
    <definedName name="HRSGFlow">#REF!</definedName>
    <definedName name="HTML_CodePage" hidden="1">1252</definedName>
    <definedName name="HTML_Control" hidden="1">{"'Sheet1'!$A$1:$G$85"}</definedName>
    <definedName name="HTML_Description" hidden="1">""</definedName>
    <definedName name="HTML_Email" hidden="1">""</definedName>
    <definedName name="HTML_Header" hidden="1">"Sheet1"</definedName>
    <definedName name="HTML_LastUpdate" hidden="1">"2/24/99"</definedName>
    <definedName name="HTML_LineAfter" hidden="1">TRUE</definedName>
    <definedName name="HTML_LineBefore" hidden="1">TRUE</definedName>
    <definedName name="HTML_Name" hidden="1">"Aswath Damodaran"</definedName>
    <definedName name="HTML_OBDlg2" hidden="1">TRUE</definedName>
    <definedName name="HTML_OBDlg3" hidden="1">TRUE</definedName>
    <definedName name="HTML_OBDlg4" hidden="1">TRUE</definedName>
    <definedName name="HTML_OS" hidden="1">1</definedName>
    <definedName name="HTML_PathFile" hidden="1">"V:\PRJ\IEA\1X_INTNT\table64.html"</definedName>
    <definedName name="HTML_PathFileMac" hidden="1">"Macintosh HD:HomePageStuff:New_Home_Page:datafile:histret.html"</definedName>
    <definedName name="HTML_PathTemplate" hidden="1">"C:\infac\pricewth\Aug99\Page06e.htm"</definedName>
    <definedName name="HTML_Title" hidden="1">"Historical Returns on Stocks, Bonds and Bills"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I_EAUDIT">#REF!</definedName>
    <definedName name="IDCABS_2">#REF!</definedName>
    <definedName name="IDCABS_3">'[39]ASSUMPTIONS (2)'!$Z$15</definedName>
    <definedName name="IDCCOUNTER">#REF!</definedName>
    <definedName name="idcfactor">#REF!</definedName>
    <definedName name="IDCINPUTS">#REF!</definedName>
    <definedName name="IDCM">#REF!</definedName>
    <definedName name="IDCVALUES">#REF!</definedName>
    <definedName name="IE">#REF!</definedName>
    <definedName name="IEWORKSHEET">#REF!</definedName>
    <definedName name="if_dr_cr">#REF!</definedName>
    <definedName name="if_dr_db">#REF!</definedName>
    <definedName name="if_gl">#REF!</definedName>
    <definedName name="III">#REF!</definedName>
    <definedName name="inc_Cwip_move">#REF!</definedName>
    <definedName name="INC_TAX_INFR">'[40]Control sheet'!$H$6</definedName>
    <definedName name="inflation">[16]Assumptions!#REF!</definedName>
    <definedName name="INIT">[8]GASPROD_BCM!#REF!</definedName>
    <definedName name="INP">#REF!</definedName>
    <definedName name="inputs11">#REF!</definedName>
    <definedName name="int">#N/A</definedName>
    <definedName name="INT_WC_INFR">'[40]Control sheet'!$F$19</definedName>
    <definedName name="Interest">#N/A</definedName>
    <definedName name="Interest___Finance_Charges__excluding_rebate">#REF!</definedName>
    <definedName name="inv">[7]Inv_Data!#REF!</definedName>
    <definedName name="invcri">[7]Inv_Data!#REF!</definedName>
    <definedName name="Inventory">#REF!</definedName>
    <definedName name="invoutput">[7]Inv_Data!#REF!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"c1344"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"c1591"</definedName>
    <definedName name="IQ_AMT_OUT" hidden="1">"c2145"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V" hidden="1">"c84"</definedName>
    <definedName name="IQ_AVG_VOLUME" hidden="1">"c1346"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"c1349"</definedName>
    <definedName name="IQ_BV_SHARE" hidden="1">"c100"</definedName>
    <definedName name="IQ_CAL_Q" hidden="1">"c101"</definedName>
    <definedName name="IQ_CAL_Y" hidden="1">"c102"</definedName>
    <definedName name="IQ_CALL_FEATURE" hidden="1">"c2197"</definedName>
    <definedName name="IQ_CALLABLE" hidden="1">"c2196"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IZED_INTEREST" hidden="1">"c2076"</definedName>
    <definedName name="IQ_CASH" hidden="1">"c1458"</definedName>
    <definedName name="IQ_CASH_ACQUIRE_CF" hidden="1">"c1630"</definedName>
    <definedName name="IQ_CASH_CONVERSION" hidden="1">"c117"</definedName>
    <definedName name="IQ_CASH_DUE_BANKS" hidden="1">"c1351"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FPS_ACT_OR_EST" hidden="1">"c2217"</definedName>
    <definedName name="IQ_CFPS_EST" hidden="1">"c1667"</definedName>
    <definedName name="IQ_CFPS_HIGH_EST" hidden="1">"c1669"</definedName>
    <definedName name="IQ_CFPS_LOW_EST" hidden="1">"c1670"</definedName>
    <definedName name="IQ_CFPS_MEDIAN_EST" hidden="1">"c1668"</definedName>
    <definedName name="IQ_CFPS_NUM_EST" hidden="1">"c1671"</definedName>
    <definedName name="IQ_CFPS_STDDEV_EST" hidden="1">"c1672"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ASSA_OUTSTANDING_BS_DATE" hidden="1">"c1971"</definedName>
    <definedName name="IQ_CLASSA_OUTSTANDING_FILING_DATE" hidden="1">"c1973"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_DATE" hidden="1">"c2191"</definedName>
    <definedName name="IQ_CONV_PREMIUM" hidden="1">"c2195"</definedName>
    <definedName name="IQ_CONV_PRICE" hidden="1">"c2193"</definedName>
    <definedName name="IQ_CONV_RATE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XITY" hidden="1">"c2182"</definedName>
    <definedName name="IQ_COST_BORROWINGS" hidden="1">"c225"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RATIO" hidden="1">"c246"</definedName>
    <definedName name="IQ_CUSIP" hidden="1">"c2245"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OTHER_COST" hidden="1">"c284"</definedName>
    <definedName name="IQ_DEF_BENEFIT_ROA" hidden="1">"c285"</definedName>
    <definedName name="IQ_DEF_BENEFIT_SERVICE_COST" hidden="1">"c286"</definedName>
    <definedName name="IQ_DEF_BENEFIT_TOTAL_COST" hidden="1">"c287"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POSITS_FIN" hidden="1">"c321"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DPS_ACT_OR_EST" hidden="1">"c2218"</definedName>
    <definedName name="IQ_DPS_EST" hidden="1">"c1674"</definedName>
    <definedName name="IQ_DPS_HIGH_EST" hidden="1">"c1676"</definedName>
    <definedName name="IQ_DPS_LOW_EST" hidden="1">"c1677"</definedName>
    <definedName name="IQ_DPS_MEDIAN_EST" hidden="1">"c1675"</definedName>
    <definedName name="IQ_DPS_NUM_EST" hidden="1">"c1678"</definedName>
    <definedName name="IQ_DPS_STDDEV_EST" hidden="1">"c1679"</definedName>
    <definedName name="IQ_DURATION" hidden="1">"c2181"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ACT_OR_EST" hidden="1">"c2219"</definedName>
    <definedName name="IQ_EBIT_EST" hidden="1">"c1681"</definedName>
    <definedName name="IQ_EBIT_HIGH_EST" hidden="1">"c1683"</definedName>
    <definedName name="IQ_EBIT_INT" hidden="1">"c360"</definedName>
    <definedName name="IQ_EBIT_LOW_EST" hidden="1">"c1684"</definedName>
    <definedName name="IQ_EBIT_MARGIN" hidden="1">"c359"</definedName>
    <definedName name="IQ_EBIT_MEDIAN_EST" hidden="1">"c1682"</definedName>
    <definedName name="IQ_EBIT_NUM_EST" hidden="1">"c1685"</definedName>
    <definedName name="IQ_EBIT_OVER_IE" hidden="1">"c1369"</definedName>
    <definedName name="IQ_EBIT_STDDEV_EST" hidden="1">"c1686"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ACT_OR_EST" hidden="1">"c2215"</definedName>
    <definedName name="IQ_EBITDA_CAPEX_INT" hidden="1">"c368"</definedName>
    <definedName name="IQ_EBITDA_CAPEX_OVER_TOTAL_IE" hidden="1">"c1370"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MEDIAN_EST" hidden="1">"c1663"</definedName>
    <definedName name="IQ_EBITDA_NUM_EST" hidden="1">"c374"</definedName>
    <definedName name="IQ_EBITDA_OVER_TOTAL_IE" hidden="1">"c1371"</definedName>
    <definedName name="IQ_EBITDA_STDDEV_EST" hidden="1">"c375"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"c1348"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ACT_OR_EST" hidden="1">"c2213"</definedName>
    <definedName name="IQ_EPS_EST" hidden="1">"c399"</definedName>
    <definedName name="IQ_EPS_GW_ACT_OR_EST" hidden="1">"c2223"</definedName>
    <definedName name="IQ_EPS_GW_EST" hidden="1">"c1737"</definedName>
    <definedName name="IQ_EPS_GW_HIGH_EST" hidden="1">"c1739"</definedName>
    <definedName name="IQ_EPS_GW_LOW_EST" hidden="1">"c1740"</definedName>
    <definedName name="IQ_EPS_GW_MEDIAN_EST" hidden="1">"c1738"</definedName>
    <definedName name="IQ_EPS_GW_NUM_EST" hidden="1">"c1741"</definedName>
    <definedName name="IQ_EPS_GW_STDDEV_EST" hidden="1">"c1742"</definedName>
    <definedName name="IQ_EPS_HIGH_EST" hidden="1">"c400"</definedName>
    <definedName name="IQ_EPS_LOW_EST" hidden="1">"c401"</definedName>
    <definedName name="IQ_EPS_MEDIAN_EST" hidden="1">"c1661"</definedName>
    <definedName name="IQ_EPS_NORM" hidden="1">"c1902"</definedName>
    <definedName name="IQ_EPS_NORM_EST" hidden="1">"c2226"</definedName>
    <definedName name="IQ_EPS_NORM_HIGH_EST" hidden="1">"c2228"</definedName>
    <definedName name="IQ_EPS_NORM_LOW_EST" hidden="1">"c2229"</definedName>
    <definedName name="IQ_EPS_NORM_MEDIAN_EST" hidden="1">"c2227"</definedName>
    <definedName name="IQ_EPS_NORM_NUM_EST" hidden="1">"c2230"</definedName>
    <definedName name="IQ_EPS_NORM_STDDEV_EST" hidden="1">"c2231"</definedName>
    <definedName name="IQ_EPS_NUM_EST" hidden="1">"c402"</definedName>
    <definedName name="IQ_EPS_REPORT_ACT_OR_EST" hidden="1">"c2224"</definedName>
    <definedName name="IQ_EPS_REPORTED_EST" hidden="1">"c1744"</definedName>
    <definedName name="IQ_EPS_REPORTED_HIGH_EST" hidden="1">"c1746"</definedName>
    <definedName name="IQ_EPS_REPORTED_LOW_EST" hidden="1">"c1747"</definedName>
    <definedName name="IQ_EPS_REPORTED_MEDIAN_EST" hidden="1">"c1745"</definedName>
    <definedName name="IQ_EPS_REPORTED_NUM_EST" hidden="1">"c1748"</definedName>
    <definedName name="IQ_EPS_REPORTED_STDDEV_EST" hidden="1">"c1749"</definedName>
    <definedName name="IQ_EPS_STDDEV_EST" hidden="1">"c403"</definedName>
    <definedName name="IQ_EQUITY_AFFIL" hidden="1">"c1451"</definedName>
    <definedName name="IQ_EQUITY_METHOD" hidden="1">"c404"</definedName>
    <definedName name="IQ_EQV_OVER_BV" hidden="1">"c1596"</definedName>
    <definedName name="IQ_EQV_OVER_LTM_PRETAX_INC" hidden="1">"c1390"</definedName>
    <definedName name="IQ_ESOP_DEBT" hidden="1">"c1597"</definedName>
    <definedName name="IQ_EST_ACT_CFPS" hidden="1">"c1673"</definedName>
    <definedName name="IQ_EST_ACT_DPS" hidden="1">"c1680"</definedName>
    <definedName name="IQ_EST_ACT_EBIT" hidden="1">"c1687"</definedName>
    <definedName name="IQ_EST_ACT_EBITDA" hidden="1">"c1664"</definedName>
    <definedName name="IQ_EST_ACT_EPS" hidden="1">"c1648"</definedName>
    <definedName name="IQ_EST_ACT_EPS_GW" hidden="1">"c1743"</definedName>
    <definedName name="IQ_EST_ACT_EPS_NORM" hidden="1">"c2232"</definedName>
    <definedName name="IQ_EST_ACT_EPS_REPORTED" hidden="1">"c1750"</definedName>
    <definedName name="IQ_EST_ACT_FFO" hidden="1">"c1666"</definedName>
    <definedName name="IQ_EST_ACT_NAV" hidden="1">"c1757"</definedName>
    <definedName name="IQ_EST_ACT_NI" hidden="1">"c1722"</definedName>
    <definedName name="IQ_EST_ACT_NI_GW" hidden="1">"c1729"</definedName>
    <definedName name="IQ_EST_ACT_NI_REPORTED" hidden="1">"c1736"</definedName>
    <definedName name="IQ_EST_ACT_OPER_INC" hidden="1">"c1694"</definedName>
    <definedName name="IQ_EST_ACT_PRETAX_GW_INC" hidden="1">"c1708"</definedName>
    <definedName name="IQ_EST_ACT_PRETAX_INC" hidden="1">"c1701"</definedName>
    <definedName name="IQ_EST_ACT_PRETAX_REPORT_INC" hidden="1">"c1715"</definedName>
    <definedName name="IQ_EST_ACT_REV" hidden="1">"c2113"</definedName>
    <definedName name="IQ_EST_CFPS_DIFF" hidden="1">"c1871"</definedName>
    <definedName name="IQ_EST_CFPS_GROWTH_1YR" hidden="1">"c1774"</definedName>
    <definedName name="IQ_EST_CFPS_GROWTH_2YR" hidden="1">"c1775"</definedName>
    <definedName name="IQ_EST_CFPS_GROWTH_Q_1YR" hidden="1">"c1776"</definedName>
    <definedName name="IQ_EST_CFPS_SEQ_GROWTH_Q" hidden="1">"c1777"</definedName>
    <definedName name="IQ_EST_CFPS_SURPRISE_PERCENT" hidden="1">"c1872"</definedName>
    <definedName name="IQ_EST_CURRENCY" hidden="1">"c2140"</definedName>
    <definedName name="IQ_EST_DATE" hidden="1">"c1634"</definedName>
    <definedName name="IQ_EST_DPS_DIFF" hidden="1">"c1873"</definedName>
    <definedName name="IQ_EST_DPS_GROWTH_1YR" hidden="1">"c1778"</definedName>
    <definedName name="IQ_EST_DPS_GROWTH_2YR" hidden="1">"c1779"</definedName>
    <definedName name="IQ_EST_DPS_GROWTH_Q_1YR" hidden="1">"c1780"</definedName>
    <definedName name="IQ_EST_DPS_SEQ_GROWTH_Q" hidden="1">"c1781"</definedName>
    <definedName name="IQ_EST_DPS_SURPRISE_PERCENT" hidden="1">"c1874"</definedName>
    <definedName name="IQ_EST_EBIT_DIFF" hidden="1">"c1875"</definedName>
    <definedName name="IQ_EST_EBIT_SURPRISE_PERCENT" hidden="1">"c1876"</definedName>
    <definedName name="IQ_EST_EBITDA_DIFF" hidden="1">"c1867"</definedName>
    <definedName name="IQ_EST_EBITDA_GROWTH_1YR" hidden="1">"c1766"</definedName>
    <definedName name="IQ_EST_EBITDA_GROWTH_2YR" hidden="1">"c1767"</definedName>
    <definedName name="IQ_EST_EBITDA_GROWTH_Q_1YR" hidden="1">"c1768"</definedName>
    <definedName name="IQ_EST_EBITDA_SEQ_GROWTH_Q" hidden="1">"c1769"</definedName>
    <definedName name="IQ_EST_EBITDA_SURPRISE_PERCENT" hidden="1">"c1868"</definedName>
    <definedName name="IQ_EST_EPS_DIFF" hidden="1">"c1864"</definedName>
    <definedName name="IQ_EST_EPS_GROWTH_1YR" hidden="1">"c1636"</definedName>
    <definedName name="IQ_EST_EPS_GROWTH_2YR" hidden="1">"c1637"</definedName>
    <definedName name="IQ_EST_EPS_GROWTH_5YR" hidden="1">"c1655"</definedName>
    <definedName name="IQ_EST_EPS_GROWTH_5YR_HIGH" hidden="1">"c1657"</definedName>
    <definedName name="IQ_EST_EPS_GROWTH_5YR_LOW" hidden="1">"c1658"</definedName>
    <definedName name="IQ_EST_EPS_GROWTH_5YR_MEDIAN" hidden="1">"c1656"</definedName>
    <definedName name="IQ_EST_EPS_GROWTH_5YR_NUM" hidden="1">"c1659"</definedName>
    <definedName name="IQ_EST_EPS_GROWTH_5YR_STDDEV" hidden="1">"c1660"</definedName>
    <definedName name="IQ_EST_EPS_GROWTH_Q_1YR" hidden="1">"c1641"</definedName>
    <definedName name="IQ_EST_EPS_GW_DIFF" hidden="1">"c1891"</definedName>
    <definedName name="IQ_EST_EPS_GW_SURPRISE_PERCENT" hidden="1">"c1892"</definedName>
    <definedName name="IQ_EST_EPS_NORM_DIFF" hidden="1">"c2247"</definedName>
    <definedName name="IQ_EST_EPS_NORM_SURPRISE_PERCENT" hidden="1">"c2248"</definedName>
    <definedName name="IQ_EST_EPS_REPORT_DIFF" hidden="1">"c1893"</definedName>
    <definedName name="IQ_EST_EPS_REPORT_SURPRISE_PERCENT" hidden="1">"c1894"</definedName>
    <definedName name="IQ_EST_EPS_SEQ_GROWTH_Q" hidden="1">"c1764"</definedName>
    <definedName name="IQ_EST_EPS_SURPRISE_PERCENT" hidden="1">"c1635"</definedName>
    <definedName name="IQ_EST_FFO_DIFF" hidden="1">"c1869"</definedName>
    <definedName name="IQ_EST_FFO_GROWTH_1YR" hidden="1">"c1770"</definedName>
    <definedName name="IQ_EST_FFO_GROWTH_2YR" hidden="1">"c1771"</definedName>
    <definedName name="IQ_EST_FFO_GROWTH_Q_1YR" hidden="1">"c1772"</definedName>
    <definedName name="IQ_EST_FFO_SEQ_GROWTH_Q" hidden="1">"c1773"</definedName>
    <definedName name="IQ_EST_FFO_SURPRISE_PERCENT" hidden="1">"c1870"</definedName>
    <definedName name="IQ_EST_NAV_DIFF" hidden="1">"c1895"</definedName>
    <definedName name="IQ_EST_NAV_SURPRISE_PERCENT" hidden="1">"c1896"</definedName>
    <definedName name="IQ_EST_NI_DIFF" hidden="1">"c1885"</definedName>
    <definedName name="IQ_EST_NI_GW_DIFF" hidden="1">"c1887"</definedName>
    <definedName name="IQ_EST_NI_GW_SURPRISE_PERCENT" hidden="1">"c1888"</definedName>
    <definedName name="IQ_EST_NI_REPORT_DIFF" hidden="1">"c1889"</definedName>
    <definedName name="IQ_EST_NI_REPORT_SURPRISE_PERCENT" hidden="1">"c1890"</definedName>
    <definedName name="IQ_EST_NI_SURPRISE_PERCENT" hidden="1">"c1886"</definedName>
    <definedName name="IQ_EST_NUM_BUY" hidden="1">"c1759"</definedName>
    <definedName name="IQ_EST_NUM_HOLD" hidden="1">"c1761"</definedName>
    <definedName name="IQ_EST_NUM_NO_OPINION" hidden="1">"c1758"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SURPRISE_PERCENT" hidden="1">"c1878"</definedName>
    <definedName name="IQ_EST_PRE_TAX_DIFF" hidden="1">"c1879"</definedName>
    <definedName name="IQ_EST_PRE_TAX_GW_DIFF" hidden="1">"c1881"</definedName>
    <definedName name="IQ_EST_PRE_TAX_GW_SURPRISE_PERCENT" hidden="1">"c1882"</definedName>
    <definedName name="IQ_EST_PRE_TAX_REPORT_DIFF" hidden="1">"c1883"</definedName>
    <definedName name="IQ_EST_PRE_TAX_REPORT_SURPRISE_PERCENT" hidden="1">"c1884"</definedName>
    <definedName name="IQ_EST_PRE_TAX_SURPRISE_PERCENT" hidden="1">"c1880"</definedName>
    <definedName name="IQ_EST_REV_DIFF" hidden="1">"c1865"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ST_REV_SEQ_GROWTH_Q" hidden="1">"c1765"</definedName>
    <definedName name="IQ_EST_REV_SURPRISE_PERCENT" hidden="1">"c1866"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"c1459"</definedName>
    <definedName name="IQ_FDIC" hidden="1">"c417"</definedName>
    <definedName name="IQ_FFO" hidden="1">"c1574"</definedName>
    <definedName name="IQ_FFO_ACT_OR_EST" hidden="1">"c2216"</definedName>
    <definedName name="IQ_FFO_EST" hidden="1">"c418"</definedName>
    <definedName name="IQ_FFO_HIGH_EST" hidden="1">"c419"</definedName>
    <definedName name="IQ_FFO_LOW_EST" hidden="1">"c420"</definedName>
    <definedName name="IQ_FFO_MEDIAN_EST" hidden="1">"c1665"</definedName>
    <definedName name="IQ_FFO_NUM_EST" hidden="1">"c421"</definedName>
    <definedName name="IQ_FFO_STDDEV_EST" hidden="1">"c422"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"c1405"</definedName>
    <definedName name="IQ_FINANCING_CASH_SUPPL" hidden="1">"c1406"</definedName>
    <definedName name="IQ_FINISHED_INV" hidden="1">"c438"</definedName>
    <definedName name="IQ_FIRST_INT_DATE" hidden="1">"c2186"</definedName>
    <definedName name="IQ_FIRST_YEAR_LIFE" hidden="1">"c439"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"c1376"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OODWILL_NET" hidden="1">"c1380"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DIVID" hidden="1">"c1446"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ROFIT" hidden="1">"c1378"</definedName>
    <definedName name="IQ_GROSS_SPRD" hidden="1">"c2155"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_TARGET_PRICE" hidden="1">"c1651"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"c1407"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R" hidden="1">"c2143"</definedName>
    <definedName name="IQ_ISSUER_PARENT" hidden="1">"c2144"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ICENSED_POPS" hidden="1">"c2123"</definedName>
    <definedName name="IQ_LIFOR" hidden="1">"c655"</definedName>
    <definedName name="IQ_LL" hidden="1">"c656"</definedName>
    <definedName name="IQ_LOAN_LEASE_RECEIV" hidden="1">"c657"</definedName>
    <definedName name="IQ_LOAN_LOSS" hidden="1">"c1386"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LOSS_EXP" hidden="1">"c672"</definedName>
    <definedName name="IQ_LOW_TARGET_PRICE" hidden="1">"c1652"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MACHINERY" hidden="1">"c711"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EDIAN_TARGET_PRICE" hidden="1">"c1650"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NAV_ACT_OR_EST" hidden="1">"c2225"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TDDEV_EST" hidden="1">"c1756"</definedName>
    <definedName name="IQ_NET_CHANGE" hidden="1">"c749"</definedName>
    <definedName name="IQ_NET_DEBT" hidden="1">"c1584"</definedName>
    <definedName name="IQ_NET_DEBT_EBITDA" hidden="1">"c750"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CT_OR_EST" hidden="1">"c2222"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GW_EST" hidden="1">"c1723"</definedName>
    <definedName name="IQ_NI_GW_HIGH_EST" hidden="1">"c1725"</definedName>
    <definedName name="IQ_NI_GW_LOW_EST" hidden="1">"c1726"</definedName>
    <definedName name="IQ_NI_GW_MEDIAN_EST" hidden="1">"c1724"</definedName>
    <definedName name="IQ_NI_GW_NUM_EST" hidden="1">"c1727"</definedName>
    <definedName name="IQ_NI_GW_STDDEV_EST" hidden="1">"c1728"</definedName>
    <definedName name="IQ_NI_HIGH_EST" hidden="1">"c1718"</definedName>
    <definedName name="IQ_NI_LOW_EST" hidden="1">"c1719"</definedName>
    <definedName name="IQ_NI_MARGIN" hidden="1">"c794"</definedName>
    <definedName name="IQ_NI_MEDIAN_EST" hidden="1">"c1717"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NUM_EST" hidden="1">"c1720"</definedName>
    <definedName name="IQ_NI_REPORTED_EST" hidden="1">"c1730"</definedName>
    <definedName name="IQ_NI_REPORTED_HIGH_EST" hidden="1">"c1732"</definedName>
    <definedName name="IQ_NI_REPORTED_LOW_EST" hidden="1">"c1733"</definedName>
    <definedName name="IQ_NI_REPORTED_MEDIAN_EST" hidden="1">"c1731"</definedName>
    <definedName name="IQ_NI_REPORTED_NUM_EST" hidden="1">"c1734"</definedName>
    <definedName name="IQ_NI_REPORTED_STDDEV_EST" hidden="1">"c1735"</definedName>
    <definedName name="IQ_NI_SFAS" hidden="1">"c795"</definedName>
    <definedName name="IQ_NI_STDDEV_EST" hidden="1">"c1721"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UTIL_REV" hidden="1">"c2089"</definedName>
    <definedName name="IQ_NORM_EPS_ACT_OR_EST" hidden="1">"c2249"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CLOSE_BALANCE_GAS" hidden="1">"c2049"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OIL" hidden="1">"c2035"</definedName>
    <definedName name="IQ_OG_PURCHASES_GAS" hidden="1">"c2045"</definedName>
    <definedName name="IQ_OG_PURCHASES_OIL" hidden="1">"c2033"</definedName>
    <definedName name="IQ_OG_REVISIONS_GAS" hidden="1">"c2042"</definedName>
    <definedName name="IQ_OG_REVISIONS_OIL" hidden="1">"c2030"</definedName>
    <definedName name="IQ_OG_SALES_IN_PLACE_GAS" hidden="1">"c2046"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ON" hidden="1">"c2059"</definedName>
    <definedName name="IQ_OG_UNDEVELOPED_RESERVES_GAS" hidden="1">"c2051"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ACT_OR_EST" hidden="1">"c2220"</definedName>
    <definedName name="IQ_OPER_INC_BR" hidden="1">"c850"</definedName>
    <definedName name="IQ_OPER_INC_EST" hidden="1">"c1688"</definedName>
    <definedName name="IQ_OPER_INC_FIN" hidden="1">"c851"</definedName>
    <definedName name="IQ_OPER_INC_HIGH_EST" hidden="1">"c1690"</definedName>
    <definedName name="IQ_OPER_INC_INS" hidden="1">"c852"</definedName>
    <definedName name="IQ_OPER_INC_LOW_EST" hidden="1">"c1691"</definedName>
    <definedName name="IQ_OPER_INC_MARGIN" hidden="1">"c1448"</definedName>
    <definedName name="IQ_OPER_INC_MEDIAN_EST" hidden="1">"c1689"</definedName>
    <definedName name="IQ_OPER_INC_NUM_EST" hidden="1">"c1692"</definedName>
    <definedName name="IQ_OPER_INC_REIT" hidden="1">"c853"</definedName>
    <definedName name="IQ_OPER_INC_STDDEV_EST" hidden="1">"c1693"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ISSUED" hidden="1">"c857"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"c1403"</definedName>
    <definedName name="IQ_OTHER_CURRENT_LIAB" hidden="1">"c1404"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UTSTANDING_BS_DATE" hidden="1">"c2128"</definedName>
    <definedName name="IQ_OUTSTANDING_FILING_DATE" hidden="1">"c2127"</definedName>
    <definedName name="IQ_OWNERSHIP" hidden="1">"c2160"</definedName>
    <definedName name="IQ_PART_TIME" hidden="1">"c1024"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G_FWD" hidden="1">"c1863"</definedName>
    <definedName name="IQ_PENSION" hidden="1">"c1031"</definedName>
    <definedName name="IQ_PERCENT_CHANGE_EST_5YR_GROWTH_RATE_12MONTHS" hidden="1">"c1852"</definedName>
    <definedName name="IQ_PERCENT_CHANGE_EST_5YR_GROWTH_RATE_18MONTHS" hidden="1">"c1853"</definedName>
    <definedName name="IQ_PERCENT_CHANGE_EST_5YR_GROWTH_RATE_3MONTHS" hidden="1">"c1849"</definedName>
    <definedName name="IQ_PERCENT_CHANGE_EST_5YR_GROWTH_RATE_6MONTHS" hidden="1">"c1850"</definedName>
    <definedName name="IQ_PERCENT_CHANGE_EST_5YR_GROWTH_RATE_9MONTHS" hidden="1">"c1851"</definedName>
    <definedName name="IQ_PERCENT_CHANGE_EST_5YR_GROWTH_RATE_DAY" hidden="1">"c1846"</definedName>
    <definedName name="IQ_PERCENT_CHANGE_EST_5YR_GROWTH_RATE_MONTH" hidden="1">"c1848"</definedName>
    <definedName name="IQ_PERCENT_CHANGE_EST_5YR_GROWTH_RATE_WEEK" hidden="1">"c1847"</definedName>
    <definedName name="IQ_PERCENT_CHANGE_EST_CFPS_12MONTHS" hidden="1">"c1812"</definedName>
    <definedName name="IQ_PERCENT_CHANGE_EST_CFPS_18MONTHS" hidden="1">"c1813"</definedName>
    <definedName name="IQ_PERCENT_CHANGE_EST_CFPS_3MONTHS" hidden="1">"c1809"</definedName>
    <definedName name="IQ_PERCENT_CHANGE_EST_CFPS_6MONTHS" hidden="1">"c1810"</definedName>
    <definedName name="IQ_PERCENT_CHANGE_EST_CFPS_9MONTHS" hidden="1">"c1811"</definedName>
    <definedName name="IQ_PERCENT_CHANGE_EST_CFPS_DAY" hidden="1">"c1806"</definedName>
    <definedName name="IQ_PERCENT_CHANGE_EST_CFPS_MONTH" hidden="1">"c1808"</definedName>
    <definedName name="IQ_PERCENT_CHANGE_EST_CFPS_WEEK" hidden="1">"c1807"</definedName>
    <definedName name="IQ_PERCENT_CHANGE_EST_DPS_12MONTHS" hidden="1">"c1820"</definedName>
    <definedName name="IQ_PERCENT_CHANGE_EST_DPS_18MONTHS" hidden="1">"c1821"</definedName>
    <definedName name="IQ_PERCENT_CHANGE_EST_DPS_3MONTHS" hidden="1">"c1817"</definedName>
    <definedName name="IQ_PERCENT_CHANGE_EST_DPS_6MONTHS" hidden="1">"c1818"</definedName>
    <definedName name="IQ_PERCENT_CHANGE_EST_DPS_9MONTHS" hidden="1">"c1819"</definedName>
    <definedName name="IQ_PERCENT_CHANGE_EST_DPS_DAY" hidden="1">"c1814"</definedName>
    <definedName name="IQ_PERCENT_CHANGE_EST_DPS_MONTH" hidden="1">"c1816"</definedName>
    <definedName name="IQ_PERCENT_CHANGE_EST_DPS_WEEK" hidden="1">"c1815"</definedName>
    <definedName name="IQ_PERCENT_CHANGE_EST_EBITDA_12MONTHS" hidden="1">"c1804"</definedName>
    <definedName name="IQ_PERCENT_CHANGE_EST_EBITDA_18MONTHS" hidden="1">"c1805"</definedName>
    <definedName name="IQ_PERCENT_CHANGE_EST_EBITDA_3MONTHS" hidden="1">"c1801"</definedName>
    <definedName name="IQ_PERCENT_CHANGE_EST_EBITDA_6MONTHS" hidden="1">"c1802"</definedName>
    <definedName name="IQ_PERCENT_CHANGE_EST_EBITDA_9MONTHS" hidden="1">"c1803"</definedName>
    <definedName name="IQ_PERCENT_CHANGE_EST_EBITDA_DAY" hidden="1">"c1798"</definedName>
    <definedName name="IQ_PERCENT_CHANGE_EST_EBITDA_MONTH" hidden="1">"c1800"</definedName>
    <definedName name="IQ_PERCENT_CHANGE_EST_EBITDA_WEEK" hidden="1">"c1799"</definedName>
    <definedName name="IQ_PERCENT_CHANGE_EST_EPS_12MONTHS" hidden="1">"c1788"</definedName>
    <definedName name="IQ_PERCENT_CHANGE_EST_EPS_18MONTHS" hidden="1">"c1789"</definedName>
    <definedName name="IQ_PERCENT_CHANGE_EST_EPS_3MONTHS" hidden="1">"c1785"</definedName>
    <definedName name="IQ_PERCENT_CHANGE_EST_EPS_6MONTHS" hidden="1">"c1786"</definedName>
    <definedName name="IQ_PERCENT_CHANGE_EST_EPS_9MONTHS" hidden="1">"c1787"</definedName>
    <definedName name="IQ_PERCENT_CHANGE_EST_EPS_DAY" hidden="1">"c1782"</definedName>
    <definedName name="IQ_PERCENT_CHANGE_EST_EPS_MONTH" hidden="1">"c1784"</definedName>
    <definedName name="IQ_PERCENT_CHANGE_EST_EPS_WEEK" hidden="1">"c1783"</definedName>
    <definedName name="IQ_PERCENT_CHANGE_EST_FFO_12MONTHS" hidden="1">"c1828"</definedName>
    <definedName name="IQ_PERCENT_CHANGE_EST_FFO_18MONTHS" hidden="1">"c1829"</definedName>
    <definedName name="IQ_PERCENT_CHANGE_EST_FFO_3MONTHS" hidden="1">"c1825"</definedName>
    <definedName name="IQ_PERCENT_CHANGE_EST_FFO_6MONTHS" hidden="1">"c1826"</definedName>
    <definedName name="IQ_PERCENT_CHANGE_EST_FFO_9MONTHS" hidden="1">"c1827"</definedName>
    <definedName name="IQ_PERCENT_CHANGE_EST_FFO_DAY" hidden="1">"c1822"</definedName>
    <definedName name="IQ_PERCENT_CHANGE_EST_FFO_MONTH" hidden="1">"c1824"</definedName>
    <definedName name="IQ_PERCENT_CHANGE_EST_FFO_WEEK" hidden="1">"c1823"</definedName>
    <definedName name="IQ_PERCENT_CHANGE_EST_PRICE_TARGET_12MONTHS" hidden="1">"c1844"</definedName>
    <definedName name="IQ_PERCENT_CHANGE_EST_PRICE_TARGET_18MONTHS" hidden="1">"c1845"</definedName>
    <definedName name="IQ_PERCENT_CHANGE_EST_PRICE_TARGET_3MONTHS" hidden="1">"c1841"</definedName>
    <definedName name="IQ_PERCENT_CHANGE_EST_PRICE_TARGET_6MONTHS" hidden="1">"c1842"</definedName>
    <definedName name="IQ_PERCENT_CHANGE_EST_PRICE_TARGET_9MONTHS" hidden="1">"c1843"</definedName>
    <definedName name="IQ_PERCENT_CHANGE_EST_PRICE_TARGET_DAY" hidden="1">"c1838"</definedName>
    <definedName name="IQ_PERCENT_CHANGE_EST_PRICE_TARGET_MONTH" hidden="1">"c1840"</definedName>
    <definedName name="IQ_PERCENT_CHANGE_EST_PRICE_TARGET_WEEK" hidden="1">"c1839"</definedName>
    <definedName name="IQ_PERCENT_CHANGE_EST_RECO_12MONTHS" hidden="1">"c1836"</definedName>
    <definedName name="IQ_PERCENT_CHANGE_EST_RECO_18MONTHS" hidden="1">"c1837"</definedName>
    <definedName name="IQ_PERCENT_CHANGE_EST_RECO_3MONTHS" hidden="1">"c1833"</definedName>
    <definedName name="IQ_PERCENT_CHANGE_EST_RECO_6MONTHS" hidden="1">"c1834"</definedName>
    <definedName name="IQ_PERCENT_CHANGE_EST_RECO_9MONTHS" hidden="1">"c1835"</definedName>
    <definedName name="IQ_PERCENT_CHANGE_EST_RECO_DAY" hidden="1">"c1830"</definedName>
    <definedName name="IQ_PERCENT_CHANGE_EST_RECO_MONTH" hidden="1">"c1832"</definedName>
    <definedName name="IQ_PERCENT_CHANGE_EST_RECO_WEEK" hidden="1">"c1831"</definedName>
    <definedName name="IQ_PERCENT_CHANGE_EST_REV_12MONTHS" hidden="1">"c1796"</definedName>
    <definedName name="IQ_PERCENT_CHANGE_EST_REV_18MONTHS" hidden="1">"c1797"</definedName>
    <definedName name="IQ_PERCENT_CHANGE_EST_REV_3MONTHS" hidden="1">"c1793"</definedName>
    <definedName name="IQ_PERCENT_CHANGE_EST_REV_6MONTHS" hidden="1">"c1794"</definedName>
    <definedName name="IQ_PERCENT_CHANGE_EST_REV_9MONTHS" hidden="1">"c1795"</definedName>
    <definedName name="IQ_PERCENT_CHANGE_EST_REV_DAY" hidden="1">"c1790"</definedName>
    <definedName name="IQ_PERCENT_CHANGE_EST_REV_MONTH" hidden="1">"c1792"</definedName>
    <definedName name="IQ_PERCENT_CHANGE_EST_REV_WEEK" hidden="1">"c1791"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MT_FREQ" hidden="1">"c2236"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RE_OPEN_COST" hidden="1">"c1040"</definedName>
    <definedName name="IQ_PRE_TAX_ACT_OR_EST" hidden="1">"c2221"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HIGH_EST" hidden="1">"c1704"</definedName>
    <definedName name="IQ_PRETAX_GW_INC_LOW_EST" hidden="1">"c1705"</definedName>
    <definedName name="IQ_PRETAX_GW_INC_MEDIAN_EST" hidden="1">"c1703"</definedName>
    <definedName name="IQ_PRETAX_GW_INC_NUM_EST" hidden="1">"c1706"</definedName>
    <definedName name="IQ_PRETAX_GW_INC_STDDEV_EST" hidden="1">"c1707"</definedName>
    <definedName name="IQ_PRETAX_INC_EST" hidden="1">"c1695"</definedName>
    <definedName name="IQ_PRETAX_INC_HIGH_EST" hidden="1">"c1697"</definedName>
    <definedName name="IQ_PRETAX_INC_LOW_EST" hidden="1">"c1698"</definedName>
    <definedName name="IQ_PRETAX_INC_MEDIAN_EST" hidden="1">"c1696"</definedName>
    <definedName name="IQ_PRETAX_INC_NUM_EST" hidden="1">"c1699"</definedName>
    <definedName name="IQ_PRETAX_INC_STDDEV_EST" hidden="1">"c1700"</definedName>
    <definedName name="IQ_PRETAX_REPORT_INC_EST" hidden="1">"c1709"</definedName>
    <definedName name="IQ_PRETAX_REPORT_INC_HIGH_EST" hidden="1">"c1711"</definedName>
    <definedName name="IQ_PRETAX_REPORT_INC_LOW_EST" hidden="1">"c1712"</definedName>
    <definedName name="IQ_PRETAX_REPORT_INC_MEDIAN_EST" hidden="1">"c1710"</definedName>
    <definedName name="IQ_PRETAX_REPORT_INC_NUM_EST" hidden="1">"c1713"</definedName>
    <definedName name="IQ_PRETAX_REPORT_INC_STDDEV_EST" hidden="1">"c1714"</definedName>
    <definedName name="IQ_PRICE_CFPS_FWD" hidden="1">"c2237"</definedName>
    <definedName name="IQ_PRICE_OVER_BVPS" hidden="1">"c1412"</definedName>
    <definedName name="IQ_PRICE_OVER_LTM_EPS" hidden="1">"c1413"</definedName>
    <definedName name="IQ_PRICE_TARGET" hidden="1">"c82"</definedName>
    <definedName name="IQ_PRICEDATE" hidden="1">"c1069"</definedName>
    <definedName name="IQ_PRICING_DATE" hidden="1">"c1613"</definedName>
    <definedName name="IQ_PRIMARY_INDUSTRY" hidden="1">"c1070"</definedName>
    <definedName name="IQ_PRINCIPAL_AMT" hidden="1">"c2157"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"c1417"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VG_STORE_SIZE_GROSS" hidden="1">"c2066"</definedName>
    <definedName name="IQ_RETAIL_AVG_STORE_SIZE_NET" hidden="1">"c2067"</definedName>
    <definedName name="IQ_RETAIL_CLOSED_STORES" hidden="1">"c2063"</definedName>
    <definedName name="IQ_RETAIL_OPENED_STORES" hidden="1">"c2062"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Q_FOOTAGE" hidden="1">"c2064"</definedName>
    <definedName name="IQ_RETAIL_STORE_SELLING_AREA" hidden="1">"c2065"</definedName>
    <definedName name="IQ_RETAIL_TOTAL_STORES" hidden="1">"c2061"</definedName>
    <definedName name="IQ_RETAINED_EARN" hidden="1">"c1420"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"c1422"</definedName>
    <definedName name="IQ_REVENUE_ACT_OR_EST" hidden="1">"c2214"</definedName>
    <definedName name="IQ_REVENUE_EST" hidden="1">"c1126"</definedName>
    <definedName name="IQ_REVENUE_HIGH_EST" hidden="1">"c1127"</definedName>
    <definedName name="IQ_REVENUE_LOW_EST" hidden="1">"c1128"</definedName>
    <definedName name="IQ_REVENUE_MEDIAN_EST" hidden="1">"c1662"</definedName>
    <definedName name="IQ_REVENUE_NUM_EST" hidden="1">"c1129"</definedName>
    <definedName name="IQ_REVISION_DATE_" hidden="1">38817.6668171296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VING_DEP" hidden="1">"c1150"</definedName>
    <definedName name="IQ_SECUR_RECEIV" hidden="1">"c1151"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DATE" hidden="1">"c2172"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CF" hidden="1">"c1203"</definedName>
    <definedName name="IQ_STRIKE_PRICE_ISSUED" hidden="1">"c1645"</definedName>
    <definedName name="IQ_STRIKE_PRICE_OS" hidden="1">"c1646"</definedName>
    <definedName name="IQ_STW" hidden="1">"c2166"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RGET_PRICE_NUM" hidden="1">"c1653"</definedName>
    <definedName name="IQ_TARGET_PRICE_STDDEV" hidden="1">"c1654"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RATIO" hidden="1">"c1229"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QUITY" hidden="1">"c1250"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"c2141"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EXP" hidden="1">"c1291"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SPECIAL" hidden="1">"c1618"</definedName>
    <definedName name="IQ_TOTAL_ST_BORROW" hidden="1">"c1424"</definedName>
    <definedName name="IQ_TOTAL_SUBS" hidden="1">"c2119"</definedName>
    <definedName name="IQ_TOTAL_UNUSUAL" hidden="1">"c1508"</definedName>
    <definedName name="IQ_TRADE_AR" hidden="1">"c1345"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UST_INC" hidden="1">"c1319"</definedName>
    <definedName name="IQ_TRUST_PREF" hidden="1">"c1320"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USUAL_EXP" hidden="1">"c1456"</definedName>
    <definedName name="IQ_US_GAAP" hidden="1">"c1331"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LOW" hidden="1">"c1338"</definedName>
    <definedName name="IQ_YTD" hidden="1">3000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rr_non_saudi">#REF!</definedName>
    <definedName name="j">#REF!</definedName>
    <definedName name="JANDATA?">#REF!</definedName>
    <definedName name="jh" hidden="1">#REF!</definedName>
    <definedName name="JJJ">#REF!</definedName>
    <definedName name="JULDATA?">#REF!</definedName>
    <definedName name="JUNDATA?">#REF!</definedName>
    <definedName name="k">#REF!</definedName>
    <definedName name="kalk_new" hidden="1">{"Kalk_druck",#N/A,FALSE,"Kalk";#N/A,#N/A,FALSE,"Risiken";"AllgKost_Druck",#N/A,FALSE,"AllgKost";"KompKost_Druck",#N/A,FALSE,"KompKost"}</definedName>
    <definedName name="kalk3" hidden="1">{"Kalk_druck",#N/A,FALSE,"Kalk";#N/A,#N/A,FALSE,"Risiken";"AllgKost_Druck",#N/A,FALSE,"AllgKost";"KompKost_Druck",#N/A,FALSE,"KompKost"}</definedName>
    <definedName name="KeIndia">#REF!</definedName>
    <definedName name="KG">[17]Assumptions!$E$54</definedName>
    <definedName name="kkk">#REF!</definedName>
    <definedName name="KUKULE_GANGA_HYDROPOWER_PROJECT">'[41]LOT TT2A boq'!$A$10,'[41]LOT TT2A boq'!$A$2:$IV$2,'[41]LOT TT2A boq'!$A$2:$IV$2,'[41]LOT TT2A boq'!$A$2:$IV$13950,'[41]LOT TT2A boq'!$A$2:$IV$13950,'[41]LOT TT2A boq'!$A$2:$IV$13950,'[41]LOT TT2A boq'!$A$2:$IV$13950,'[41]LOT TT2A boq'!$A$2:$IV$13950,'[41]LOT TT2A boq'!$A$2:$IV$13950</definedName>
    <definedName name="L">#N/A</definedName>
    <definedName name="L_TCost">#REF!</definedName>
    <definedName name="LABEL">#N/A</definedName>
    <definedName name="LABEL1">#N/A</definedName>
    <definedName name="LABOR3">#REF!</definedName>
    <definedName name="Lakh">#REF!</definedName>
    <definedName name="Land_details">#REF!</definedName>
    <definedName name="LEAP">#REF!</definedName>
    <definedName name="Lease_rents.">#REF!</definedName>
    <definedName name="LevMaint_">#REF!</definedName>
    <definedName name="license">[16]Assumptions!#REF!</definedName>
    <definedName name="List1">#REF!</definedName>
    <definedName name="lkj">#REF!</definedName>
    <definedName name="ll." hidden="1">#REF!</definedName>
    <definedName name="m">#REF!</definedName>
    <definedName name="M_ACost">#REF!</definedName>
    <definedName name="main_heads">'[42]TRIL MAIN'!$A$4:$B$693</definedName>
    <definedName name="MAJOR">#REF!</definedName>
    <definedName name="MAJORFUND">#REF!</definedName>
    <definedName name="MakeUpGPH">#REF!</definedName>
    <definedName name="manpower">[16]Assumptions!#REF!</definedName>
    <definedName name="Manu_Cost">[17]Assumptions!$E$62</definedName>
    <definedName name="MARDATA?">#REF!</definedName>
    <definedName name="MAT">#REF!</definedName>
    <definedName name="MAT_1">#REF!</definedName>
    <definedName name="MAT_3">#REF!</definedName>
    <definedName name="MAT_5">#REF!</definedName>
    <definedName name="MAT_6">#REF!</definedName>
    <definedName name="MAT_9">#REF!</definedName>
    <definedName name="Material_Costs">#REF!</definedName>
    <definedName name="MAYDATA?">#REF!</definedName>
    <definedName name="million">#REF!</definedName>
    <definedName name="mindscr">'[25]MTS CALCULATION'!#REF!</definedName>
    <definedName name="MLN_LoanTerm">[43]ASSUMPTIONS!$S$9</definedName>
    <definedName name="MLN_OM">[43]ASSUMPTIONS!$S$30</definedName>
    <definedName name="MLN_ProjectCost">[43]ASSUMPTIONS!$L$16</definedName>
    <definedName name="MMLB_SO_DECEMBE">#REF!</definedName>
    <definedName name="MMLB_SO_FEBRUAR">#REF!</definedName>
    <definedName name="MMLB_SO_JANUARY">#REF!</definedName>
    <definedName name="MMLB_SO_NOVEMBE">#REF!</definedName>
    <definedName name="MMLB_SO_OCTOBER">#REF!</definedName>
    <definedName name="MMLB_SO_SEPTEMB">#REF!</definedName>
    <definedName name="MMLB_SOLD_ANNUA">#REF!</definedName>
    <definedName name="MMLB_SOLD_APRIL">#REF!</definedName>
    <definedName name="MMLB_SOLD_AUGUS">#REF!</definedName>
    <definedName name="MMLB_SOLD_JULY">#REF!</definedName>
    <definedName name="MMLB_SOLD_JUNE">#REF!</definedName>
    <definedName name="MMLB_SOLD_MARCH">#REF!</definedName>
    <definedName name="MMLB_SOLD_MAY">#REF!</definedName>
    <definedName name="mmm">[13]ASSUMPTIONS!#REF!</definedName>
    <definedName name="mn">#REF!</definedName>
    <definedName name="mnb">#REF!</definedName>
    <definedName name="MODEL_STATUS">#REF!</definedName>
    <definedName name="MODEL_STATUS_2">#REF!</definedName>
    <definedName name="MODELSTATUS_2">#REF!</definedName>
    <definedName name="mono">[44]Mono!#REF!</definedName>
    <definedName name="MONTH">#REF!</definedName>
    <definedName name="Months">'[45]Income &amp; Occupancy Customer'!#REF!</definedName>
    <definedName name="months_per_year">#REF!</definedName>
    <definedName name="MonthsAuriga">'[45]Income &amp; Occupancy Customer'!#REF!</definedName>
    <definedName name="MonthsCapella">'[45]Income &amp; Occupancy Customer'!#REF!</definedName>
    <definedName name="MonthsMariner">'[45]Income &amp; Occupancy Customer'!#REF!</definedName>
    <definedName name="MonthsOrion">'[45]Income &amp; Occupancy Customer'!#REF!</definedName>
    <definedName name="MS">#REF!</definedName>
    <definedName name="MV">#REF!</definedName>
    <definedName name="MWScale">#REF!</definedName>
    <definedName name="n">[46]INPUT!$I$15</definedName>
    <definedName name="NAL">[47]SODA02!#REF!</definedName>
    <definedName name="name">[48]Misc!$C$9</definedName>
    <definedName name="NHPC">#REF!</definedName>
    <definedName name="nitin">[49]INPUT!$I$15</definedName>
    <definedName name="Nm.">[50]Misc!$C$9</definedName>
    <definedName name="NMWH_ANNUAL">#REF!</definedName>
    <definedName name="NMWH_APRIL">#REF!</definedName>
    <definedName name="NMWH_AUGUST">#REF!</definedName>
    <definedName name="NMWH_DECEMBER">#REF!</definedName>
    <definedName name="NMWH_FEBRUARY">#REF!</definedName>
    <definedName name="NMWH_JANUARY">#REF!</definedName>
    <definedName name="NMWH_JULY">#REF!</definedName>
    <definedName name="NMWH_JUNE">#REF!</definedName>
    <definedName name="NMWH_MARCH">#REF!</definedName>
    <definedName name="NMWH_MAY">#REF!</definedName>
    <definedName name="NMWH_NOVEMBER">#REF!</definedName>
    <definedName name="NMWH_OCTOBER">#REF!</definedName>
    <definedName name="NMWH_SEPTEMBER">#REF!</definedName>
    <definedName name="nnn">[13]ASSUMPTIONS!#REF!</definedName>
    <definedName name="NONLEAP">#REF!</definedName>
    <definedName name="Note_A">#REF!</definedName>
    <definedName name="Note_Cap_Crit">#REF!</definedName>
    <definedName name="Note_inc_Exp">#REF!</definedName>
    <definedName name="Note_to_Auditors">#REF!</definedName>
    <definedName name="NOTES">#REF!</definedName>
    <definedName name="NOVDATA?">#REF!</definedName>
    <definedName name="o">#REF!</definedName>
    <definedName name="OAEG">[51]Sensitivity!$G$6+[51]Sensitivity!$D$5</definedName>
    <definedName name="OAES">[51]Sensitivity!$I$2</definedName>
    <definedName name="OCTDATA?">#REF!</definedName>
    <definedName name="OLDBE">'[52]RE-07-08'!$AG$7:$AJ$261</definedName>
    <definedName name="OOO">#REF!</definedName>
    <definedName name="OPCAP">#REF!</definedName>
    <definedName name="OperatingHrs">#REF!</definedName>
    <definedName name="or_cl_cr">#REF!</definedName>
    <definedName name="or_cl_db">#REF!</definedName>
    <definedName name="or_dr_cr">#REF!</definedName>
    <definedName name="or_dr_db">#REF!</definedName>
    <definedName name="or_gl">#REF!</definedName>
    <definedName name="or_op_cr">#REF!</definedName>
    <definedName name="or_op_db">#REF!</definedName>
    <definedName name="Order_details">#REF!</definedName>
    <definedName name="orop">#REF!</definedName>
    <definedName name="Others">#REF!</definedName>
    <definedName name="output">[7]Inv_Data!#REF!</definedName>
    <definedName name="OVERVIEW">#REF!</definedName>
    <definedName name="P">#N/A</definedName>
    <definedName name="P1_WC_DIFF">#REF!</definedName>
    <definedName name="P1_WC_INPUTS">#REF!</definedName>
    <definedName name="P1_WC_VALUES">#REF!</definedName>
    <definedName name="Packing">[17]Assumptions!$E$61</definedName>
    <definedName name="parse" hidden="1">#REF!</definedName>
    <definedName name="payment.Num">#N/A</definedName>
    <definedName name="Payments_per_year">[18]Interest!$C$10</definedName>
    <definedName name="pc">[53]cost!$G$142</definedName>
    <definedName name="PCASS">#REF!</definedName>
    <definedName name="PCDDN1">#REF!</definedName>
    <definedName name="PCDDN10">#REF!</definedName>
    <definedName name="PCDDN11">#REF!</definedName>
    <definedName name="PCDDN12">#REF!</definedName>
    <definedName name="PCDDN2">#REF!</definedName>
    <definedName name="PCDDN3">#REF!</definedName>
    <definedName name="PCDDN4">#REF!</definedName>
    <definedName name="PCDDN5">#REF!</definedName>
    <definedName name="PCDDN6">#REF!</definedName>
    <definedName name="PCDDN7">#REF!</definedName>
    <definedName name="PCDDN8">#REF!</definedName>
    <definedName name="PCDDN9">#REF!</definedName>
    <definedName name="PEPTIDES">[16]Assumptions!#REF!</definedName>
    <definedName name="Period">[16]Assumptions!#REF!</definedName>
    <definedName name="Periodic_rate">Annual_interest_rate/Payments_per_year</definedName>
    <definedName name="Pi">#REF!</definedName>
    <definedName name="pim">#REF!</definedName>
    <definedName name="PkgBrlFlow">#REF!</definedName>
    <definedName name="PLA">'[26]P&amp;L'!$C$3:$T$49</definedName>
    <definedName name="PLScale">[54]Assumptions!$B$1</definedName>
    <definedName name="Pmt_to_use">[18]Interest!$C$16</definedName>
    <definedName name="powerconsump">[16]Assumptions!#REF!</definedName>
    <definedName name="PrefDiv">#REF!</definedName>
    <definedName name="PRICE">'[55]Denierwise pdn'!#REF!</definedName>
    <definedName name="Principal">IF([18]Interest!XFA1&lt;&gt;"",MIN([18]Interest!XFC1,Pmt_to_use-[18]Interest!XFD1),"")</definedName>
    <definedName name="print">#REF!</definedName>
    <definedName name="_xlnm.Print_Area">#REF!</definedName>
    <definedName name="Print_Area_1">'[56]tl repayment'!#REF!</definedName>
    <definedName name="PRINT_AREA_MI">#REF!</definedName>
    <definedName name="PRINT_CATEGS">'[29]3:40'!$A$1:$I$62</definedName>
    <definedName name="PRINT_SUMMARY">#REF!</definedName>
    <definedName name="_xlnm.Print_Titles">#N/A</definedName>
    <definedName name="Print2">#REF!</definedName>
    <definedName name="production">[16]Assumptions!#REF!</definedName>
    <definedName name="productionnx">[16]Assumptions!#REF!</definedName>
    <definedName name="Profit_for_MAT_calculation">"MAT"</definedName>
    <definedName name="proj_inv">#REF!</definedName>
    <definedName name="ProjDesc">#REF!</definedName>
    <definedName name="PROJECT_NAME">#REF!</definedName>
    <definedName name="ProjectName">{"Client Name or Project Name"}</definedName>
    <definedName name="ProjName">#REF!</definedName>
    <definedName name="promcont">[16]Assumptions!#REF!</definedName>
    <definedName name="provision">#REF!</definedName>
    <definedName name="PrtMajMaint">#REF!</definedName>
    <definedName name="PrtOffsite">#REF!</definedName>
    <definedName name="PrtPrecomm">#REF!</definedName>
    <definedName name="PrtSetup">#REF!</definedName>
    <definedName name="PSFPRI">#N/A</definedName>
    <definedName name="PT">#N/A</definedName>
    <definedName name="Ptas">#REF!</definedName>
    <definedName name="q">#REF!</definedName>
    <definedName name="qq">#REF!</definedName>
    <definedName name="qqq">#REF!</definedName>
    <definedName name="qqqq">#REF!</definedName>
    <definedName name="qqqqqqqqqqq">#REF!</definedName>
    <definedName name="qqqqqqqqqqqqqqq">#REF!</definedName>
    <definedName name="qqqqqqqqqqqqqqqqqqqqqq">#REF!</definedName>
    <definedName name="quarter_4">[16]Assumptions!#REF!</definedName>
    <definedName name="Quarter_Instal">[17]Assumptions!#REF!</definedName>
    <definedName name="Quarter_Intal">[17]Assumptions!#REF!</definedName>
    <definedName name="quarter1">[16]Assumptions!#REF!</definedName>
    <definedName name="quarter2">[16]Assumptions!#REF!</definedName>
    <definedName name="quarter3">[16]Assumptions!#REF!</definedName>
    <definedName name="quarter4">[16]Assumptions!#REF!</definedName>
    <definedName name="R_">#N/A</definedName>
    <definedName name="R_hyd">#REF!</definedName>
    <definedName name="rate">#REF!</definedName>
    <definedName name="RAYMOND_SYNTHETICS_LIMITED">#REF!</definedName>
    <definedName name="RBE">#REF!</definedName>
    <definedName name="rcd">[17]Assumptions!#REF!</definedName>
    <definedName name="RE">#REF!</definedName>
    <definedName name="Realization">[17]Assumptions!$E$52</definedName>
    <definedName name="_xlnm.Recorder">#REF!</definedName>
    <definedName name="red" hidden="1">#REF!</definedName>
    <definedName name="RegenCost">#REF!</definedName>
    <definedName name="Rend">[16]Assumptions!#REF!</definedName>
    <definedName name="Repair_Cost">[17]Assumptions!$E$64</definedName>
    <definedName name="repairs">[16]Assumptions!#REF!</definedName>
    <definedName name="Report">[57]TB!$H$1</definedName>
    <definedName name="RESULTS">#REF!</definedName>
    <definedName name="Return">#REF!</definedName>
    <definedName name="rf">#REF!</definedName>
    <definedName name="rHSApack">[16]Assumptions!#REF!</definedName>
    <definedName name="rHSAprice">[16]Assumptions!#REF!</definedName>
    <definedName name="rHSARAW">[16]Assumptions!#REF!</definedName>
    <definedName name="RiskSimBins">#REF!</definedName>
    <definedName name="RiskSimData">#REF!</definedName>
    <definedName name="RiskSimFreq">#REF!</definedName>
    <definedName name="rkd">[58]MPBF!#REF!</definedName>
    <definedName name="rmsen">[59]Financials!$G$144</definedName>
    <definedName name="RnD">[16]Assumptions!#REF!</definedName>
    <definedName name="RnDFu">[16]Assumptions!#REF!</definedName>
    <definedName name="RO?">#REF!</definedName>
    <definedName name="ROI">[16]Assumptions!#REF!</definedName>
    <definedName name="Round">[57]TB!$I$1</definedName>
    <definedName name="Rperiod">[16]Assumptions!#REF!</definedName>
    <definedName name="RR">#REF!</definedName>
    <definedName name="rs">#REF!</definedName>
    <definedName name="Rstart">[16]Assumptions!#REF!</definedName>
    <definedName name="rund">2</definedName>
    <definedName name="rund_ats">0</definedName>
    <definedName name="RunDate">#REF!</definedName>
    <definedName name="RunName">#REF!</definedName>
    <definedName name="S">#REF!</definedName>
    <definedName name="Salary">[17]Assumptions!#REF!</definedName>
    <definedName name="sale_Waste">[17]Assumptions!$E$58</definedName>
    <definedName name="sam">[60]Inv_Data!#REF!</definedName>
    <definedName name="savings">'[61]Intt.-saving'!#REF!</definedName>
    <definedName name="Scale">[62]Assumptions!$C$1</definedName>
    <definedName name="Schedule_H">#REF!</definedName>
    <definedName name="Schedule_I">#REF!</definedName>
    <definedName name="Schedule_M">'[63]Sch K-O'!#REF!</definedName>
    <definedName name="Schedule3">#REF!</definedName>
    <definedName name="SCHEDULES">#REF!</definedName>
    <definedName name="sd">#N/A</definedName>
    <definedName name="SDEW" hidden="1">[11]sheet6!#REF!</definedName>
    <definedName name="sdgsdg" hidden="1">[11]sheet6!#REF!</definedName>
    <definedName name="sdsd">[13]ASSUMPTIONS!#REF!</definedName>
    <definedName name="Sel_kg">[17]Assumptions!$E$57</definedName>
    <definedName name="Sens1">[17]Sensitivity!$C$7</definedName>
    <definedName name="Sens2">[17]Sensitivity!$C$8</definedName>
    <definedName name="Sens3">[17]Sensitivity!$C$9</definedName>
    <definedName name="Sens4">[17]Sensitivity!$C$10</definedName>
    <definedName name="SENSINP">#REF!</definedName>
    <definedName name="Sensitivity_Bhav_1">'[23]Sensitivity controls'!$C$4</definedName>
    <definedName name="Sensitivity_Bhav_2">'[64]Sensitivity controls'!$C$4</definedName>
    <definedName name="Sensitivity_Teesta">'[65]Sensitivity controls'!$B$4</definedName>
    <definedName name="SEPDATA?">#REF!</definedName>
    <definedName name="SETUP_PRINT">#REF!</definedName>
    <definedName name="SEVENDAY">#REF!</definedName>
    <definedName name="Shifts">[17]Assumptions!$E$44</definedName>
    <definedName name="Show.Date">IF([18]Interest!XFD1&lt;&gt;"",DATE(YEAR(First_payment_due),MONTH(First_payment_due)+([18]Interest!XFD1-1)*12/Payments_per_year,DAY(First_payment_due)),"")</definedName>
    <definedName name="SP">#N/A</definedName>
    <definedName name="Spindles">[17]Assumptions!$E$46</definedName>
    <definedName name="SR">'[66]RESOIL-DELETE!!!!!'!#REF!</definedName>
    <definedName name="ssa">#REF!</definedName>
    <definedName name="ssdwd">#REF!</definedName>
    <definedName name="StaffScale">#REF!</definedName>
    <definedName name="StartDate">[16]Assumptions!#REF!</definedName>
    <definedName name="steam">[16]Assumptions!#REF!</definedName>
    <definedName name="STScale">#REF!</definedName>
    <definedName name="T">#REF!</definedName>
    <definedName name="TABLE2">[67]Auto!#REF!</definedName>
    <definedName name="TABLE4">[67]Tyre1!#REF!</definedName>
    <definedName name="target_irr">#REF!</definedName>
    <definedName name="target_irr_non_saudi">#REF!</definedName>
    <definedName name="targetdscr">'[25]MTS CALCULATION'!#REF!</definedName>
    <definedName name="tariff">[16]Assumptions!#REF!</definedName>
    <definedName name="tariff_computed_copy">#REF!</definedName>
    <definedName name="tariff_computed_factor">'[25]ASSUMPTIONS 2'!#REF!</definedName>
    <definedName name="tariff_computed_paste">'[25]ASSUMPTIONS 2'!#REF!</definedName>
    <definedName name="tariff_comupted_factor">'[25]ASSUMPTIONS 2'!#REF!</definedName>
    <definedName name="Tariff_Unit">[17]Assumptions!$E$60</definedName>
    <definedName name="TARIFF1">'[25] TARIFFS POST PCOD'!#REF!</definedName>
    <definedName name="TARIFF2">#REF!</definedName>
    <definedName name="TAX">'[26]P&amp;L'!$C$71:$T$95</definedName>
    <definedName name="TAX_INPUTS">#REF!</definedName>
    <definedName name="TAX_OUTPUTS">#REF!</definedName>
    <definedName name="TAXABS">#REF!</definedName>
    <definedName name="TAXABS_2">#REF!</definedName>
    <definedName name="TAXCOUNTER">[68]TAX!$C$21</definedName>
    <definedName name="TAXINPUTS">#REF!</definedName>
    <definedName name="TAXM">#REF!</definedName>
    <definedName name="TaxPeriod">#REF!</definedName>
    <definedName name="TaxPerp">#REF!</definedName>
    <definedName name="TaxProj">#REF!</definedName>
    <definedName name="TaxRatePer">[69]WACC!$D$24</definedName>
    <definedName name="TAXVALUES">#REF!</definedName>
    <definedName name="TB">#REF!</definedName>
    <definedName name="TBTOP">#REF!</definedName>
    <definedName name="TCCOUNTER">#REF!</definedName>
    <definedName name="TCINPUTS">#REF!</definedName>
    <definedName name="TCVALUES">#REF!</definedName>
    <definedName name="TENDAY">#REF!</definedName>
    <definedName name="Term_in_years">[18]Interest!$C$9</definedName>
    <definedName name="TermLoan">[17]Assumptions!$E$24</definedName>
    <definedName name="TextRefCopy1">#REF!</definedName>
    <definedName name="TextRefCopyRangeCount" hidden="1">1</definedName>
    <definedName name="THREEDAY">#REF!</definedName>
    <definedName name="TITLE_1">#REF!</definedName>
    <definedName name="TITLE_2">#REF!</definedName>
    <definedName name="TITLE_3">#REF!</definedName>
    <definedName name="TITLE_4">#REF!</definedName>
    <definedName name="TITLE_5">#REF!</definedName>
    <definedName name="TITLE_6">#REF!</definedName>
    <definedName name="TITLE_7">#REF!</definedName>
    <definedName name="TL">[16]Assumptions!#REF!</definedName>
    <definedName name="to_sort">#REF!</definedName>
    <definedName name="Total_payments">Payments_per_year*Term_in_years</definedName>
    <definedName name="TotalStmFlw">#REF!</definedName>
    <definedName name="TR">[70]TRIAL!$A$4:$K$322</definedName>
    <definedName name="TRAIL">#REF!</definedName>
    <definedName name="TRIAL">#REF!</definedName>
    <definedName name="Trial1">#REF!</definedName>
    <definedName name="TrialBal">#REF!</definedName>
    <definedName name="trtr">#REF!</definedName>
    <definedName name="TS">'[55]Denierwise pdn'!#REF!</definedName>
    <definedName name="tsen">[59]Financials!$G$145</definedName>
    <definedName name="TST_fx">[65]ASSUMPTIONS!$L$58</definedName>
    <definedName name="TT">[13]ASSUMPTIONS!#REF!</definedName>
    <definedName name="U">#REF!</definedName>
    <definedName name="UUU">#REF!</definedName>
    <definedName name="VALSTART">#REF!</definedName>
    <definedName name="values1">#REF!</definedName>
    <definedName name="values11">#REF!</definedName>
    <definedName name="version">[48]Misc!$C$7</definedName>
    <definedName name="VFYPRO">#N/A</definedName>
    <definedName name="VIII_PLAN">#REF!</definedName>
    <definedName name="Volu">[16]Assumptions!#REF!</definedName>
    <definedName name="vr">#REF!</definedName>
    <definedName name="vvv">#REF!</definedName>
    <definedName name="W">#N/A</definedName>
    <definedName name="WACCProj">#REF!</definedName>
    <definedName name="Wages">[17]Assumptions!#REF!</definedName>
    <definedName name="waste_realization">[17]Assumptions!$E$53</definedName>
    <definedName name="waterrate">[16]Assumptions!#REF!</definedName>
    <definedName name="WC">[16]Assumptions!#REF!</definedName>
    <definedName name="WC_INPUTS">#REF!</definedName>
    <definedName name="WC_OUTPUTS">#REF!</definedName>
    <definedName name="WCABS">#REF!</definedName>
    <definedName name="WCABS_2">#REF!</definedName>
    <definedName name="WCABS_3">'[39]CERC TARIFF'!$E$99</definedName>
    <definedName name="wcintt">'[19]CERC Tariff'!$F$78:$AS$78</definedName>
    <definedName name="wcintt1">'[19]CERC Tariff'!$F$80:$AS$80</definedName>
    <definedName name="WG">#N/A</definedName>
    <definedName name="workdays">[16]Assumptions!#REF!</definedName>
    <definedName name="WorkingDay">[17]Assumptions!$E$42</definedName>
    <definedName name="wrn.cost." hidden="1">{#N/A,#N/A,FALSE,"abs";#N/A,#N/A,FALSE,"Annex-I";#N/A,#N/A,FALSE,"Annex-II";#N/A,#N/A,FALSE,"Annex-III";#N/A,#N/A,FALSE,"Annex-IV";#N/A,#N/A,FALSE,"Annex-V";#N/A,#N/A,FALSE,"Annex-VI"}</definedName>
    <definedName name="wrn.database." hidden="1">{#N/A,#N/A,FALSE,"C.19-101";#N/A,#N/A,FALSE,"C.19-101";#N/A,#N/A,FALSE,"C.19-101";#N/A,#N/A,FALSE,"C.19-101";#N/A,#N/A,FALSE,"C.19-101";#N/A,#N/A,FALSE,"C.19-101"}</definedName>
    <definedName name="wrn.Detailkalk." hidden="1">{#N/A,#N/A,FALSE,"Kalk"}</definedName>
    <definedName name="wrn.detailkalk1." hidden="1">{#N/A,#N/A,FALSE,"Kalk"}</definedName>
    <definedName name="wrn.Kalk." hidden="1">{"Kalk_druck",#N/A,FALSE,"Kalk";#N/A,#N/A,FALSE,"Risiken";"AllgKost_Druck",#N/A,FALSE,"AllgKost";"KompKost_Druck",#N/A,FALSE,"KompKost"}</definedName>
    <definedName name="wrn.kalk1." hidden="1">{"Kalk_druck",#N/A,FALSE,"Kalk";#N/A,#N/A,FALSE,"Risiken";"AllgKost_Druck",#N/A,FALSE,"AllgKost";"KompKost_Druck",#N/A,FALSE,"KompKost"}</definedName>
    <definedName name="wwwwwww">#REF!</definedName>
    <definedName name="X">#REF!</definedName>
    <definedName name="XREF_COLUMN_1" hidden="1">'[71]Summary of Loans'!#REF!</definedName>
    <definedName name="XRefActiveRow" hidden="1">#REF!</definedName>
    <definedName name="XRefColumnsCount" hidden="1">1</definedName>
    <definedName name="XRefCopy1Row" hidden="1">#REF!</definedName>
    <definedName name="XRefCopyRangeCount" hidden="1">2</definedName>
    <definedName name="XRefPaste10Row" hidden="1">#REF!</definedName>
    <definedName name="XRefPaste11Row" hidden="1">#REF!</definedName>
    <definedName name="XRefPaste12Row" hidden="1">#REF!</definedName>
    <definedName name="XRefPaste13Row" hidden="1">#REF!</definedName>
    <definedName name="XRefPaste14Row" hidden="1">#REF!</definedName>
    <definedName name="XRefPaste15Row" hidden="1">#REF!</definedName>
    <definedName name="XRefPaste16Row" hidden="1">#REF!</definedName>
    <definedName name="XRefPaste17Row" hidden="1">#REF!</definedName>
    <definedName name="XRefPaste18Row" hidden="1">#REF!</definedName>
    <definedName name="XRefPaste19Row" hidden="1">#REF!</definedName>
    <definedName name="XRefPaste1Row" hidden="1">#REF!</definedName>
    <definedName name="XRefPaste20Row" hidden="1">#REF!</definedName>
    <definedName name="XRefPaste21Row" hidden="1">#REF!</definedName>
    <definedName name="XRefPaste22Row" hidden="1">#REF!</definedName>
    <definedName name="XRefPaste23Row" hidden="1">#REF!</definedName>
    <definedName name="XRefPaste24Row" hidden="1">#REF!</definedName>
    <definedName name="XRefPaste25Row" hidden="1">#REF!</definedName>
    <definedName name="XRefPaste26Row" hidden="1">#REF!</definedName>
    <definedName name="XRefPaste27Row" hidden="1">#REF!</definedName>
    <definedName name="XRefPaste28Row" hidden="1">#REF!</definedName>
    <definedName name="XRefPaste29Row" hidden="1">#REF!</definedName>
    <definedName name="XRefPaste2Row" hidden="1">#REF!</definedName>
    <definedName name="XRefPaste30Row" hidden="1">#REF!</definedName>
    <definedName name="XRefPaste31Row" hidden="1">#REF!</definedName>
    <definedName name="XRefPaste32Row" hidden="1">#REF!</definedName>
    <definedName name="XRefPaste33Row" hidden="1">#REF!</definedName>
    <definedName name="XRefPaste34Row" hidden="1">#REF!</definedName>
    <definedName name="XRefPaste35Row" hidden="1">#REF!</definedName>
    <definedName name="XRefPaste36Row" hidden="1">#REF!</definedName>
    <definedName name="XRefPaste3Row" hidden="1">#REF!</definedName>
    <definedName name="XRefPaste4Row" hidden="1">#REF!</definedName>
    <definedName name="XRefPaste5Row" hidden="1">#REF!</definedName>
    <definedName name="XRefPaste6Row" hidden="1">#REF!</definedName>
    <definedName name="XRefPaste7Row" hidden="1">#REF!</definedName>
    <definedName name="XRefPaste8Row" hidden="1">#REF!</definedName>
    <definedName name="XRefPaste9Row" hidden="1">#REF!</definedName>
    <definedName name="XRefPasteRangeCount" hidden="1">36</definedName>
    <definedName name="xx" hidden="1">{"Kalk_druck",#N/A,FALSE,"Kalk";#N/A,#N/A,FALSE,"Risiken";"AllgKost_Druck",#N/A,FALSE,"AllgKost";"KompKost_Druck",#N/A,FALSE,"KompKost"}</definedName>
    <definedName name="xxxx" hidden="1">{"Kalk_druck",#N/A,FALSE,"Kalk";#N/A,#N/A,FALSE,"Risiken";"AllgKost_Druck",#N/A,FALSE,"AllgKost";"KompKost_Druck",#N/A,FALSE,"KompKost"}</definedName>
    <definedName name="yes">[72]INPUT!$I$15</definedName>
    <definedName name="YGJDG">#N/A</definedName>
    <definedName name="yield">[16]Assumptions!#REF!</definedName>
    <definedName name="yieldbatch">[16]Assumptions!#REF!</definedName>
    <definedName name="yieldbatchnx">[16]Assumptions!#REF!</definedName>
    <definedName name="yiled">[16]Assumptions!#REF!</definedName>
    <definedName name="YRS">[51]Sensitivity!$I$3</definedName>
    <definedName name="YYY">[13]ASSUMPTIONS!#REF!</definedName>
    <definedName name="zeus">[73]ASSUMPTIONS!$Z$14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7" i="2" l="1"/>
  <c r="L19" i="3"/>
  <c r="D177" i="2"/>
  <c r="I67" i="3"/>
  <c r="H67" i="3"/>
  <c r="G67" i="3"/>
  <c r="F67" i="3"/>
  <c r="E67" i="3"/>
  <c r="D67" i="3"/>
  <c r="C67" i="3"/>
  <c r="J66" i="3"/>
  <c r="J65" i="3"/>
  <c r="J64" i="3"/>
  <c r="J67" i="3" s="1"/>
  <c r="D10" i="2" l="1"/>
  <c r="N58" i="3"/>
  <c r="N57" i="3"/>
  <c r="N59" i="3" s="1"/>
  <c r="N56" i="3"/>
  <c r="N55" i="3"/>
  <c r="N54" i="3"/>
  <c r="L18" i="3" l="1"/>
  <c r="L17" i="3"/>
  <c r="L16" i="3"/>
  <c r="L15" i="3"/>
  <c r="Q35" i="3"/>
  <c r="Q34" i="3"/>
  <c r="Q33" i="3"/>
  <c r="U33" i="3"/>
  <c r="D9" i="2" l="1"/>
  <c r="D8" i="2"/>
  <c r="D11" i="2"/>
  <c r="T39" i="3"/>
  <c r="S39" i="3"/>
  <c r="Q39" i="3"/>
  <c r="N39" i="3"/>
  <c r="U38" i="3"/>
  <c r="G49" i="3"/>
  <c r="G48" i="3"/>
  <c r="J48" i="3" s="1"/>
  <c r="G47" i="3"/>
  <c r="J47" i="3" s="1"/>
  <c r="I50" i="3"/>
  <c r="H50" i="3"/>
  <c r="F50" i="3"/>
  <c r="C50" i="3"/>
  <c r="J49" i="3"/>
  <c r="G41" i="3"/>
  <c r="J41" i="3" s="1"/>
  <c r="G40" i="3"/>
  <c r="J40" i="3" s="1"/>
  <c r="G39" i="3"/>
  <c r="G38" i="3"/>
  <c r="I42" i="3"/>
  <c r="H42" i="3"/>
  <c r="C42" i="3"/>
  <c r="F42" i="3"/>
  <c r="D104" i="2"/>
  <c r="D99" i="2"/>
  <c r="F32" i="3"/>
  <c r="F31" i="3"/>
  <c r="I33" i="3"/>
  <c r="H33" i="3"/>
  <c r="C33" i="3"/>
  <c r="G32" i="3"/>
  <c r="G31" i="3"/>
  <c r="F26" i="3"/>
  <c r="F25" i="3"/>
  <c r="I27" i="3"/>
  <c r="H27" i="3"/>
  <c r="C27" i="3"/>
  <c r="G17" i="3"/>
  <c r="J17" i="3" s="1"/>
  <c r="G16" i="3"/>
  <c r="G15" i="3"/>
  <c r="I19" i="3"/>
  <c r="H19" i="3"/>
  <c r="F16" i="3"/>
  <c r="F15" i="3"/>
  <c r="C19" i="3"/>
  <c r="J18" i="3"/>
  <c r="J14" i="3"/>
  <c r="I9" i="3"/>
  <c r="H9" i="3"/>
  <c r="J8" i="3"/>
  <c r="J7" i="3"/>
  <c r="J6" i="3"/>
  <c r="G9" i="3"/>
  <c r="F9" i="3"/>
  <c r="E9" i="3"/>
  <c r="C9" i="3"/>
  <c r="D9" i="3"/>
  <c r="D168" i="2" l="1"/>
  <c r="D14" i="2"/>
  <c r="J32" i="3"/>
  <c r="R39" i="3"/>
  <c r="G42" i="3"/>
  <c r="G33" i="3"/>
  <c r="F33" i="3"/>
  <c r="U39" i="3"/>
  <c r="J50" i="3"/>
  <c r="G50" i="3"/>
  <c r="J39" i="3"/>
  <c r="J38" i="3"/>
  <c r="J31" i="3"/>
  <c r="G27" i="3"/>
  <c r="F27" i="3"/>
  <c r="J15" i="3"/>
  <c r="F19" i="3"/>
  <c r="J26" i="3"/>
  <c r="J25" i="3"/>
  <c r="G19" i="3"/>
  <c r="J16" i="3"/>
  <c r="J9" i="3"/>
  <c r="D180" i="2" s="1"/>
  <c r="J33" i="3" l="1"/>
  <c r="J42" i="3"/>
  <c r="J19" i="3"/>
  <c r="J27" i="3"/>
  <c r="D4" i="2" l="1"/>
  <c r="D7" i="2" s="1"/>
  <c r="D15" i="2" s="1"/>
  <c r="D152" i="2" l="1"/>
  <c r="D96" i="2" l="1"/>
  <c r="D95" i="2"/>
  <c r="D94" i="2"/>
  <c r="D93" i="2"/>
  <c r="D100" i="2"/>
  <c r="D97" i="2"/>
  <c r="D48" i="2" l="1"/>
  <c r="D27" i="2"/>
  <c r="C79" i="2" l="1"/>
  <c r="D75" i="2" l="1"/>
  <c r="D73" i="2"/>
  <c r="D69" i="2"/>
  <c r="D77" i="2"/>
  <c r="D72" i="2"/>
  <c r="D79" i="2"/>
  <c r="C80" i="2"/>
  <c r="D80" i="2" s="1"/>
  <c r="C53" i="2"/>
  <c r="C157" i="2"/>
  <c r="C156" i="2"/>
  <c r="C159" i="2"/>
  <c r="D159" i="2" s="1"/>
  <c r="D157" i="2" l="1"/>
  <c r="D156" i="2"/>
  <c r="C161" i="2"/>
  <c r="D161" i="2" s="1"/>
  <c r="D76" i="2"/>
  <c r="D170" i="2" s="1"/>
  <c r="D83" i="2" s="1"/>
  <c r="D84" i="2" s="1"/>
  <c r="D127" i="2"/>
  <c r="D126" i="2"/>
  <c r="D53" i="2"/>
  <c r="D51" i="2" s="1"/>
  <c r="D49" i="2"/>
  <c r="D43" i="2"/>
  <c r="D129" i="2"/>
  <c r="C105" i="2"/>
  <c r="D105" i="2" s="1"/>
  <c r="C54" i="2"/>
  <c r="D54" i="2" s="1"/>
  <c r="D103" i="2" l="1"/>
  <c r="D171" i="2" s="1"/>
  <c r="D107" i="2" s="1"/>
  <c r="D108" i="2" s="1"/>
  <c r="C52" i="2"/>
  <c r="C158" i="2"/>
  <c r="C55" i="2"/>
  <c r="D55" i="2" s="1"/>
  <c r="C32" i="2"/>
  <c r="C31" i="2"/>
  <c r="D158" i="2" l="1"/>
  <c r="C160" i="2"/>
  <c r="D160" i="2" s="1"/>
  <c r="D142" i="2"/>
  <c r="D179" i="2" s="1"/>
  <c r="D128" i="2"/>
  <c r="D151" i="2"/>
  <c r="D143" i="2"/>
  <c r="D139" i="2"/>
  <c r="D146" i="2"/>
  <c r="D147" i="2"/>
  <c r="D138" i="2"/>
  <c r="D153" i="2"/>
  <c r="D141" i="2"/>
  <c r="D140" i="2"/>
  <c r="D32" i="2"/>
  <c r="D28" i="2"/>
  <c r="D22" i="2"/>
  <c r="D178" i="2" s="1"/>
  <c r="C33" i="2"/>
  <c r="D33" i="2" s="1"/>
  <c r="D59" i="2" s="1"/>
  <c r="C58" i="2"/>
  <c r="D164" i="2" l="1"/>
  <c r="D30" i="2"/>
  <c r="D58" i="2"/>
  <c r="D154" i="2"/>
  <c r="D172" i="2" s="1"/>
  <c r="C34" i="2"/>
  <c r="D34" i="2" s="1"/>
  <c r="C59" i="2"/>
  <c r="D169" i="2" l="1"/>
  <c r="D173" i="2" s="1"/>
  <c r="D63" i="2"/>
  <c r="D64" i="2" s="1"/>
  <c r="D175" i="2" s="1"/>
  <c r="D60" i="2"/>
  <c r="C60" i="2"/>
</calcChain>
</file>

<file path=xl/sharedStrings.xml><?xml version="1.0" encoding="utf-8"?>
<sst xmlns="http://schemas.openxmlformats.org/spreadsheetml/2006/main" count="371" uniqueCount="180">
  <si>
    <t>Ginning Assumptions</t>
  </si>
  <si>
    <t>No of Days</t>
  </si>
  <si>
    <t>Bales Produced (Th Bales)</t>
  </si>
  <si>
    <t>Bale Price Rs./Candy</t>
  </si>
  <si>
    <t>Cotton Yield</t>
  </si>
  <si>
    <t>Kappas price Rs./Quintal</t>
  </si>
  <si>
    <t>Seed+Cowdy produced</t>
  </si>
  <si>
    <t>Seed Price Rs./Quintal</t>
  </si>
  <si>
    <t>Packing cost (Rs/Bale)</t>
  </si>
  <si>
    <t>Power consumption (Rs/Bale)</t>
  </si>
  <si>
    <t>Labour wage Rate (Rs/Day)</t>
  </si>
  <si>
    <t>Laborers engaged</t>
  </si>
  <si>
    <t>Spinning Assumptions</t>
  </si>
  <si>
    <t>Spinning Assumptions _ Ring Spinning</t>
  </si>
  <si>
    <t>Spindles/RF</t>
  </si>
  <si>
    <t>GPSs</t>
  </si>
  <si>
    <t>Utilisation</t>
  </si>
  <si>
    <t>Yarn Realzn</t>
  </si>
  <si>
    <t>Power Rqmt (U/KG)</t>
  </si>
  <si>
    <t>Invisible Waste (%)</t>
  </si>
  <si>
    <t>Yarn Price (Rs/KG)</t>
  </si>
  <si>
    <t>Waste Prise (Rs/KG)</t>
  </si>
  <si>
    <t>Cotton Candy Price</t>
  </si>
  <si>
    <t>Spares  Cost(spl/shft)</t>
  </si>
  <si>
    <t>Packing cost (Rs./kg)</t>
  </si>
  <si>
    <t>Power rate (Rs./Unit)</t>
  </si>
  <si>
    <t>Selling Comission</t>
  </si>
  <si>
    <t>Cotton Price per Kg</t>
  </si>
  <si>
    <t>Production (Tons)</t>
  </si>
  <si>
    <t>Cotton Rqmt (Tons)</t>
  </si>
  <si>
    <t>Saleable Wst (Tons)</t>
  </si>
  <si>
    <t>Spinning Assumptions _ OE Spinning</t>
  </si>
  <si>
    <t xml:space="preserve">Cotton Price per Kg </t>
  </si>
  <si>
    <t>Total Spg</t>
  </si>
  <si>
    <t xml:space="preserve">Weaving Assumptions </t>
  </si>
  <si>
    <t>Production per day (mtrs)</t>
  </si>
  <si>
    <t>Yarn Requirement (kg/mtr)</t>
  </si>
  <si>
    <t>Power Rqmt (Units/mtr)</t>
  </si>
  <si>
    <t>Fabric price (rs./mtr)</t>
  </si>
  <si>
    <t>Yarn cost (Rs/kg)</t>
  </si>
  <si>
    <t>Spares  Cost(Rs.mtr)</t>
  </si>
  <si>
    <t>Packing cost (Rs./mtr)</t>
  </si>
  <si>
    <t>Chemical cost (Rs./mtr)</t>
  </si>
  <si>
    <t>Steam Cost (Rs./mtr)</t>
  </si>
  <si>
    <t>Production (Lac Mtrs)</t>
  </si>
  <si>
    <t>Yarn requirement (tons)</t>
  </si>
  <si>
    <t>Yarn Dyeing Assumptions</t>
  </si>
  <si>
    <t>Production (Kg/Day)</t>
  </si>
  <si>
    <t>No of working days</t>
  </si>
  <si>
    <t>Used for internal purpose (%)</t>
  </si>
  <si>
    <t>Proportion of Dark shade (%)</t>
  </si>
  <si>
    <t>Up Charge Dark shade (Rs/KG)</t>
  </si>
  <si>
    <t>Up Charge white (Rs/KG)</t>
  </si>
  <si>
    <t>Average cost of the yarn used (Rs/KG)</t>
  </si>
  <si>
    <t>D &amp; C Cost Dark Shade (Rs/KG)</t>
  </si>
  <si>
    <t>D &amp; C Cost White (Rs/KG)</t>
  </si>
  <si>
    <t>Spares Cost (Lak Rs/month)</t>
  </si>
  <si>
    <t>Power Consumption (Units/KG)</t>
  </si>
  <si>
    <t>Power rate (Rs/Unit)</t>
  </si>
  <si>
    <t>Water + ETP Cost (Rs/KL)</t>
  </si>
  <si>
    <t>Packing Cost (Rs/KG)</t>
  </si>
  <si>
    <t>Water Consumption (L/KG)</t>
  </si>
  <si>
    <t>Steam Consumption (Kg/Kg)</t>
  </si>
  <si>
    <t>Steam Cost (Rs/Kg of steam)</t>
  </si>
  <si>
    <t>Actual Production (Tons)</t>
  </si>
  <si>
    <t>Processing Assumptions</t>
  </si>
  <si>
    <t>Production  YD (M/day)</t>
  </si>
  <si>
    <t>Production  PD (M/day)</t>
  </si>
  <si>
    <t>Production  Printed (M/day)</t>
  </si>
  <si>
    <t>Production  PFD/White (M/day)</t>
  </si>
  <si>
    <t>Export sale (%)</t>
  </si>
  <si>
    <t>Extra realizationfor exports (Rs/M)</t>
  </si>
  <si>
    <t>Volume of than business (M/month)</t>
  </si>
  <si>
    <t>Extra Contribution than business (Rs/M)</t>
  </si>
  <si>
    <t>Peaching Usage (% of Total)</t>
  </si>
  <si>
    <t>Additional Contribution for peaching (Rs/M)</t>
  </si>
  <si>
    <t>Price  YD (Rs/M)</t>
  </si>
  <si>
    <t>Price  PD (Rs/M)</t>
  </si>
  <si>
    <t>Price  Printed (Rs/M)</t>
  </si>
  <si>
    <t>Price  PFD/White (Rs/M)</t>
  </si>
  <si>
    <t>RM Cost  YD (Rs/M)</t>
  </si>
  <si>
    <t>RM Cost  PD (Rs/M)</t>
  </si>
  <si>
    <t>RM Cost  Printed (Rs/M)</t>
  </si>
  <si>
    <t>RM Cost  PFD/White (Rs/M)</t>
  </si>
  <si>
    <t>Fabric Shrinkage during processing (%)</t>
  </si>
  <si>
    <t>Surplus Generation (%)</t>
  </si>
  <si>
    <t>FRC Generation (%)</t>
  </si>
  <si>
    <t>In process Chindi Generation (%)</t>
  </si>
  <si>
    <t>First Quality  YD (%)</t>
  </si>
  <si>
    <t>First Quality  PD (%)</t>
  </si>
  <si>
    <t>First Quality  Printed (%)</t>
  </si>
  <si>
    <t>First Quality  PFD/White (%)</t>
  </si>
  <si>
    <t>Realization for seconds (% of price)</t>
  </si>
  <si>
    <t>Realization for FRC (% of Price)</t>
  </si>
  <si>
    <t>Realization for surplus (% of Price)</t>
  </si>
  <si>
    <t>Realization for Chindies (% of Price)</t>
  </si>
  <si>
    <t>Screen Cost (Rs/M)</t>
  </si>
  <si>
    <t>Power Consumption (Units/M)</t>
  </si>
  <si>
    <t>Steam Consumption (Kg/M)</t>
  </si>
  <si>
    <t>Steam Rate (Rs/Kg of steam)</t>
  </si>
  <si>
    <t>Oil Cost (Rs/M)</t>
  </si>
  <si>
    <t>Gas Cost (Rs/M)</t>
  </si>
  <si>
    <t>Water Consumption (L/KG) Non YD</t>
  </si>
  <si>
    <t>Water Consumption (L/KG) YD</t>
  </si>
  <si>
    <t>Spares Cost (Lak Rs/Month)</t>
  </si>
  <si>
    <t>Packing Cost (Rs/M)</t>
  </si>
  <si>
    <t>Fabric Claims &amp; air freight (% of Rev)</t>
  </si>
  <si>
    <t>Production YD (Lak M)</t>
  </si>
  <si>
    <t>Production PD (Lak M)</t>
  </si>
  <si>
    <t>Production Printed (Lak M)</t>
  </si>
  <si>
    <t>Production PFD/White (Lak M)</t>
  </si>
  <si>
    <t>Ginning</t>
  </si>
  <si>
    <t>Spinning</t>
  </si>
  <si>
    <t>Weaving</t>
  </si>
  <si>
    <t>Yarn Dyeing</t>
  </si>
  <si>
    <t>Processing</t>
  </si>
  <si>
    <t>% of Outside Sale</t>
  </si>
  <si>
    <t>Revenue</t>
  </si>
  <si>
    <t>Spares Cost</t>
  </si>
  <si>
    <t>D&amp;C Cost</t>
  </si>
  <si>
    <t>By Products</t>
  </si>
  <si>
    <t>Water+ETP Cost</t>
  </si>
  <si>
    <t>Material Consumed</t>
  </si>
  <si>
    <t>Change in inventories</t>
  </si>
  <si>
    <t>Personnel Cost</t>
  </si>
  <si>
    <t xml:space="preserve">Power &amp; Fuel </t>
  </si>
  <si>
    <t>Other Manufacturing Expenses</t>
  </si>
  <si>
    <t>Other Manufacturing Expnses</t>
  </si>
  <si>
    <t>Admin Expenses</t>
  </si>
  <si>
    <t>Yarn Dying</t>
  </si>
  <si>
    <t>Employee Cost</t>
  </si>
  <si>
    <t>Total</t>
  </si>
  <si>
    <t>Garments</t>
  </si>
  <si>
    <t>Corporate</t>
  </si>
  <si>
    <t>Statement of Breakup for Other Manufacturing Expenses</t>
  </si>
  <si>
    <t>Stores &amp; Spares</t>
  </si>
  <si>
    <t>Water + ETP Cost (Lak Rs)</t>
  </si>
  <si>
    <t>Statement of Breakup for Stores &amp; Spares</t>
  </si>
  <si>
    <t>ETP</t>
  </si>
  <si>
    <t>Steam</t>
  </si>
  <si>
    <t>Thermic Oil</t>
  </si>
  <si>
    <t>Gas Cost</t>
  </si>
  <si>
    <t>Power Cost</t>
  </si>
  <si>
    <t>Stores &amp; Spares Cost</t>
  </si>
  <si>
    <t>Wages</t>
  </si>
  <si>
    <t>Salaries</t>
  </si>
  <si>
    <t>OME</t>
  </si>
  <si>
    <t>Husk &amp; Coal</t>
  </si>
  <si>
    <t>Steam Cost (Lak Rs)</t>
  </si>
  <si>
    <t>Oil Cost (Lak Rs)</t>
  </si>
  <si>
    <t>Gas Cost (Lak Rs)</t>
  </si>
  <si>
    <t>For Process</t>
  </si>
  <si>
    <t>YD</t>
  </si>
  <si>
    <t>Statement of Breakup for Power</t>
  </si>
  <si>
    <t>Statement of Breakup for Husk &amp; Coal</t>
  </si>
  <si>
    <t>Process</t>
  </si>
  <si>
    <t>Statement of Breakup for Steam</t>
  </si>
  <si>
    <t>Power</t>
  </si>
  <si>
    <t>Selling Commission</t>
  </si>
  <si>
    <t>Statement of Breakup for Dyes &amp; Chemicals</t>
  </si>
  <si>
    <t>ETP + Water Cost (Lak Rs)</t>
  </si>
  <si>
    <t>Grey Fabric Required (Lak M)</t>
  </si>
  <si>
    <t>YD Grey Gabric required (Lak M)</t>
  </si>
  <si>
    <t>Chemical Cost for YD (Rs/KG) in pcg</t>
  </si>
  <si>
    <t>D&amp;C cost for PD  (Rs/KG)</t>
  </si>
  <si>
    <t>D&amp;C cost for PFD/White (Rs/KG)</t>
  </si>
  <si>
    <t>D&amp;C cost for Base print fabric(Rs/KG)</t>
  </si>
  <si>
    <t>D&amp;C Cost for Printng (Rs/M)</t>
  </si>
  <si>
    <t>Dyes &amp; Chemicals Cost in Processing</t>
  </si>
  <si>
    <t>Warp Wght</t>
  </si>
  <si>
    <t>Weft Wght</t>
  </si>
  <si>
    <t>PD</t>
  </si>
  <si>
    <t>Printed</t>
  </si>
  <si>
    <t>PFD/White</t>
  </si>
  <si>
    <t>Statement of Salaries &amp; Wages</t>
  </si>
  <si>
    <t>Employees Welfare</t>
  </si>
  <si>
    <t>ID SALES</t>
  </si>
  <si>
    <t>RM Consumption</t>
  </si>
  <si>
    <t>RM</t>
  </si>
  <si>
    <t>Dyes &amp; Chemicals Cost Process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</si>
</sst>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 * #,##0.00_ ;_ * \-#,##0.00_ ;_ * &quot;-&quot;??_ ;_ @_ "/>
    <numFmt numFmtId="164" formatCode="_(* #,##0.00_);_(* \(#,##0.00\);_(* &quot;-&quot;??_);_(@_)"/>
    <numFmt numFmtId="165" formatCode="_ * #,##0_ ;_ * \-#,##0_ ;_ * &quot;-&quot;??_ ;_ @_ "/>
    <numFmt numFmtId="166" formatCode="0.0%"/>
    <numFmt numFmtId="167" formatCode="_ * #,##0.0_ ;_ * \-#,##0.0_ ;_ * &quot;-&quot;??_ ;_ @_ "/>
    <numFmt numFmtId="168" formatCode="0.0"/>
    <numFmt numFmtId="169" formatCode="_(* #,##0_);_(* \(#,##0\);_(* &quot;-&quot;??_);_(@_)"/>
    <numFmt numFmtId="170" formatCode="_(* #,##0.0_);_(* \(#,##0.0\);_(* &quot;-&quot;??_);_(@_)"/>
    <numFmt numFmtId="176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Verdana"/>
      <family val="2"/>
    </font>
    <font>
      <sz val="9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rgb="FFFF0000"/>
      <name val="Verdana"/>
      <family val="2"/>
    </font>
    <font>
      <sz val="9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9">
    <xf numFmtId="0" fontId="0" fillId="0" borderId="0" xfId="0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65" fontId="2" fillId="2" borderId="1" xfId="3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165" fontId="3" fillId="2" borderId="1" xfId="1" applyNumberFormat="1" applyFont="1" applyFill="1" applyBorder="1"/>
    <xf numFmtId="0" fontId="3" fillId="2" borderId="1" xfId="0" applyFont="1" applyFill="1" applyBorder="1"/>
    <xf numFmtId="0" fontId="3" fillId="2" borderId="0" xfId="0" applyFont="1" applyFill="1"/>
    <xf numFmtId="166" fontId="3" fillId="2" borderId="1" xfId="2" applyNumberFormat="1" applyFont="1" applyFill="1" applyBorder="1"/>
    <xf numFmtId="167" fontId="3" fillId="2" borderId="1" xfId="0" applyNumberFormat="1" applyFont="1" applyFill="1" applyBorder="1"/>
    <xf numFmtId="43" fontId="3" fillId="2" borderId="1" xfId="0" applyNumberFormat="1" applyFont="1" applyFill="1" applyBorder="1"/>
    <xf numFmtId="167" fontId="3" fillId="2" borderId="1" xfId="1" applyNumberFormat="1" applyFont="1" applyFill="1" applyBorder="1"/>
    <xf numFmtId="168" fontId="3" fillId="2" borderId="1" xfId="0" applyNumberFormat="1" applyFont="1" applyFill="1" applyBorder="1"/>
    <xf numFmtId="9" fontId="3" fillId="2" borderId="0" xfId="2" applyFont="1" applyFill="1"/>
    <xf numFmtId="0" fontId="2" fillId="2" borderId="0" xfId="0" applyFont="1" applyFill="1"/>
    <xf numFmtId="169" fontId="3" fillId="2" borderId="1" xfId="3" applyNumberFormat="1" applyFont="1" applyFill="1" applyBorder="1"/>
    <xf numFmtId="10" fontId="3" fillId="2" borderId="1" xfId="2" applyNumberFormat="1" applyFont="1" applyFill="1" applyBorder="1"/>
    <xf numFmtId="170" fontId="3" fillId="2" borderId="1" xfId="3" applyNumberFormat="1" applyFont="1" applyFill="1" applyBorder="1"/>
    <xf numFmtId="0" fontId="3" fillId="2" borderId="1" xfId="0" applyFont="1" applyFill="1" applyBorder="1" applyAlignment="1"/>
    <xf numFmtId="164" fontId="3" fillId="2" borderId="1" xfId="3" applyFont="1" applyFill="1" applyBorder="1"/>
    <xf numFmtId="164" fontId="3" fillId="2" borderId="1" xfId="0" applyNumberFormat="1" applyFont="1" applyFill="1" applyBorder="1"/>
    <xf numFmtId="0" fontId="3" fillId="0" borderId="1" xfId="0" applyFont="1" applyFill="1" applyBorder="1"/>
    <xf numFmtId="43" fontId="3" fillId="0" borderId="1" xfId="1" applyFont="1" applyFill="1" applyBorder="1"/>
    <xf numFmtId="0" fontId="3" fillId="0" borderId="0" xfId="0" applyFont="1" applyFill="1"/>
    <xf numFmtId="43" fontId="3" fillId="2" borderId="1" xfId="1" applyFont="1" applyFill="1" applyBorder="1"/>
    <xf numFmtId="170" fontId="3" fillId="2" borderId="1" xfId="0" applyNumberFormat="1" applyFont="1" applyFill="1" applyBorder="1"/>
    <xf numFmtId="1" fontId="3" fillId="2" borderId="1" xfId="0" applyNumberFormat="1" applyFont="1" applyFill="1" applyBorder="1"/>
    <xf numFmtId="9" fontId="3" fillId="2" borderId="1" xfId="0" applyNumberFormat="1" applyFont="1" applyFill="1" applyBorder="1"/>
    <xf numFmtId="165" fontId="3" fillId="2" borderId="1" xfId="3" applyNumberFormat="1" applyFont="1" applyFill="1" applyBorder="1"/>
    <xf numFmtId="169" fontId="3" fillId="2" borderId="1" xfId="0" applyNumberFormat="1" applyFont="1" applyFill="1" applyBorder="1"/>
    <xf numFmtId="164" fontId="3" fillId="2" borderId="1" xfId="3" applyNumberFormat="1" applyFont="1" applyFill="1" applyBorder="1"/>
    <xf numFmtId="2" fontId="3" fillId="2" borderId="1" xfId="0" applyNumberFormat="1" applyFont="1" applyFill="1" applyBorder="1"/>
    <xf numFmtId="9" fontId="3" fillId="2" borderId="1" xfId="2" applyFont="1" applyFill="1" applyBorder="1"/>
    <xf numFmtId="43" fontId="3" fillId="2" borderId="0" xfId="1" applyFont="1" applyFill="1"/>
    <xf numFmtId="164" fontId="3" fillId="2" borderId="0" xfId="0" applyNumberFormat="1" applyFont="1" applyFill="1"/>
    <xf numFmtId="165" fontId="3" fillId="2" borderId="0" xfId="1" applyNumberFormat="1" applyFont="1" applyFill="1"/>
    <xf numFmtId="164" fontId="2" fillId="2" borderId="0" xfId="0" applyNumberFormat="1" applyFont="1" applyFill="1"/>
    <xf numFmtId="2" fontId="3" fillId="0" borderId="0" xfId="0" applyNumberFormat="1" applyFont="1" applyFill="1"/>
    <xf numFmtId="2" fontId="3" fillId="2" borderId="0" xfId="0" applyNumberFormat="1" applyFont="1" applyFill="1"/>
    <xf numFmtId="43" fontId="3" fillId="2" borderId="0" xfId="0" applyNumberFormat="1" applyFont="1" applyFill="1"/>
    <xf numFmtId="0" fontId="4" fillId="0" borderId="0" xfId="0" applyFont="1"/>
    <xf numFmtId="0" fontId="4" fillId="0" borderId="1" xfId="0" applyFont="1" applyBorder="1"/>
    <xf numFmtId="0" fontId="0" fillId="0" borderId="1" xfId="0" applyBorder="1"/>
    <xf numFmtId="1" fontId="0" fillId="0" borderId="1" xfId="0" applyNumberFormat="1" applyBorder="1"/>
    <xf numFmtId="0" fontId="0" fillId="0" borderId="0" xfId="0" applyBorder="1"/>
    <xf numFmtId="1" fontId="0" fillId="0" borderId="0" xfId="0" applyNumberFormat="1" applyBorder="1"/>
    <xf numFmtId="9" fontId="0" fillId="0" borderId="0" xfId="2" applyFont="1"/>
    <xf numFmtId="10" fontId="0" fillId="0" borderId="0" xfId="2" applyNumberFormat="1" applyFont="1"/>
    <xf numFmtId="2" fontId="0" fillId="0" borderId="1" xfId="0" applyNumberFormat="1" applyBorder="1"/>
    <xf numFmtId="0" fontId="6" fillId="2" borderId="0" xfId="0" applyFont="1" applyFill="1"/>
    <xf numFmtId="2" fontId="7" fillId="2" borderId="0" xfId="0" applyNumberFormat="1" applyFont="1" applyFill="1"/>
    <xf numFmtId="0" fontId="7" fillId="2" borderId="0" xfId="0" applyFont="1" applyFill="1"/>
    <xf numFmtId="43" fontId="3" fillId="2" borderId="0" xfId="1" applyNumberFormat="1" applyFont="1" applyFill="1"/>
    <xf numFmtId="2" fontId="3" fillId="2" borderId="0" xfId="1" applyNumberFormat="1" applyFont="1" applyFill="1"/>
    <xf numFmtId="1" fontId="0" fillId="0" borderId="0" xfId="0" applyNumberFormat="1"/>
    <xf numFmtId="0" fontId="4" fillId="0" borderId="0" xfId="0" applyFont="1" applyFill="1" applyBorder="1"/>
    <xf numFmtId="2" fontId="0" fillId="0" borderId="0" xfId="0" applyNumberFormat="1"/>
    <xf numFmtId="0" fontId="4" fillId="0" borderId="2" xfId="0" applyFont="1" applyFill="1" applyBorder="1"/>
    <xf numFmtId="0" fontId="5" fillId="0" borderId="0" xfId="0" applyFont="1" applyAlignment="1">
      <alignment horizontal="center"/>
    </xf>
    <xf numFmtId="176" fontId="0" fillId="0" borderId="0" xfId="0" applyNumberFormat="1"/>
    <xf numFmtId="2" fontId="4" fillId="0" borderId="0" xfId="0" applyNumberFormat="1" applyFont="1"/>
    <xf numFmtId="0" fontId="3" fillId="2" borderId="0" xfId="0" applyFont="1" applyFill="1" applyBorder="1"/>
    <xf numFmtId="170" fontId="3" fillId="2" borderId="0" xfId="3" applyNumberFormat="1" applyFont="1" applyFill="1" applyBorder="1"/>
    <xf numFmtId="2" fontId="3" fillId="2" borderId="0" xfId="0" applyNumberFormat="1" applyFont="1" applyFill="1" applyBorder="1"/>
    <xf numFmtId="168" fontId="3" fillId="0" borderId="1" xfId="0" applyNumberFormat="1" applyFont="1" applyFill="1" applyBorder="1"/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9" fontId="3" fillId="2" borderId="0" xfId="0" applyNumberFormat="1" applyFont="1" applyFill="1"/>
  </cellXfs>
  <cellStyles count="4">
    <cellStyle name="Comma" xfId="1" builtinId="3"/>
    <cellStyle name="Comma 2" xf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16" Type="http://schemas.openxmlformats.org/officeDocument/2006/relationships/externalLink" Target="externalLinks/externalLink14.xml"/><Relationship Id="rId11" Type="http://schemas.openxmlformats.org/officeDocument/2006/relationships/externalLink" Target="externalLinks/externalLink9.xml"/><Relationship Id="rId24" Type="http://schemas.openxmlformats.org/officeDocument/2006/relationships/externalLink" Target="externalLinks/externalLink22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66" Type="http://schemas.openxmlformats.org/officeDocument/2006/relationships/externalLink" Target="externalLinks/externalLink64.xml"/><Relationship Id="rId74" Type="http://schemas.openxmlformats.org/officeDocument/2006/relationships/externalLink" Target="externalLinks/externalLink72.xml"/><Relationship Id="rId79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61" Type="http://schemas.openxmlformats.org/officeDocument/2006/relationships/externalLink" Target="externalLinks/externalLink59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56" Type="http://schemas.openxmlformats.org/officeDocument/2006/relationships/externalLink" Target="externalLinks/externalLink54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77" Type="http://schemas.openxmlformats.org/officeDocument/2006/relationships/styles" Target="styles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3" Type="http://schemas.openxmlformats.org/officeDocument/2006/relationships/externalLink" Target="externalLinks/externalLink1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25" Type="http://schemas.openxmlformats.org/officeDocument/2006/relationships/externalLink" Target="externalLinks/externalLink23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46" Type="http://schemas.openxmlformats.org/officeDocument/2006/relationships/externalLink" Target="externalLinks/externalLink44.xml"/><Relationship Id="rId59" Type="http://schemas.openxmlformats.org/officeDocument/2006/relationships/externalLink" Target="externalLinks/externalLink57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theme" Target="theme/theme1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1010063\AppData\Local\Microsoft\Windows\Temporary%20Internet%20Files\Content.Outlook\2N76CPI5\reconcilation%20statements\reconcilation%20statements\TUL\Rate%20analysis\Excavation\Rate%20Analysis%20for%20Excavation%20of%20Class%20IV%20tes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KJ\C%20YKJ\WINDOWS\DEPR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SHI\C\My%20Documents\MPR\FINDRDEC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ivanshu\Users\shivanshu\Desktop\shared\RAKESH\BS%20HY%202007-08\AnnexuretoSch_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yan\satyan\Documents%20and%20Settings\Ravishankar\Desktop\T-3%20DPR%2006\Teesta-III%20FR%2011.2.200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ao-manish\blm\BACKUP%20CASH\Stale%20Cheque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7-18\Restructuring\Teesta%20Urja%20Limited\company%20info\ANN%20Sharma\Erudite\04%20Zeus\Valuation%20Models\Valuation%20Post%20E&amp;Y%20Audit\Teesta%20III%20Financial%20Model%20310806(valuation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Satish%20Kumar\AppData\Local\Microsoft\Windows\INetCache\Content.Outlook\VOQ8S8VI\NSL%20Textiles\Past%20Analysis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105.16\pag\2016-17\Appraisal\Siddhi%20Cotspin%20Private%20Limited\Our%20work\Final%20Report\Siddhi%20Cotspin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n21218\VIPL\Documents%20and%20Settings\mbharani\My%20Documents\Phase%20II%20Financials\Pricing%20(Basic)%20-%20Phase%20II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7-18\Restructuring\Teesta%20Urja%20Limited\company%20info\Model\PFC-Takeout-Final\Draft%20Teesta%20III%20HEP%20model%20-%2019.04.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kotireddy\Downloads\RecoveredExternalLink1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00\Public\IRR%20Analysis%20170106%20New\Teesta%20III%20Financial%20Model%2027-07v1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Budget\O&amp;M%20Budget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ilation\SharedDocs\Revised%20Sch%20VI\BS%2031%20Mar%202011%20-%20New%20Format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00\Public\Working%20Files\Power%20Valuation\Deliverables\280508%20Bhavanapadu%20Stage%20I_ABN_Test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kotireddy\Downloads\Interdivision%20Reconciliation-15-16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7-18\Restructuring\Teesta%20Urja%20Limited\company%20info\Documents%20and%20Settings\KUMAR%20ANSHUL\Desktop\01%20Revised%20Models%20sent%20to%20bankers%203rd%20time\Shuqaiq_BidFM_Final%20(9-18-2006)%20Rev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00\Public\IRR%20Analysis%20170106%20New\Konaseema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10-11%20Accounts\10-11%20Final%20Accounts\Taxation\Income%20Tax\NTL\Tax%20Audit%20-%202010-11\NTL%20ITR6%202010-11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CBKPVB\Data\Documents%20and%20Settings\rajesh.k\Desktop\Budget%20Templates\VITP-%202007-08-Budget-Final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GPOLbudgetf2002wrkn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kotireddy\Downloads\RecoveredExternalLink2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7-18\Restructuring\Teesta%20Urja%20Limited\company%20info\Documents%20and%20Settings\Administrator\Desktop\GIPL_17June\Chattisgarh\Chattisgarh_Model_Draft_Aranca_16Jun_123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7-18\Restructuring\Teesta%20Urja%20Limited\company%20info\Documents%20and%20Settings\Ravishankar\My%20Documents\Consulting\STUSA\SPGL%20Debt%20Restructuring%20Model%20(April%202,%202003)%20(Vikram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00\Public\ANN%20Sharma\Erudite\04%20Zeus\Valuation%20Models\Valuation%20Post%20E&amp;Y%20Audit\Documents%20and%20Settings\Ravishankar\Local%20Settings\Temporary%20Internet%20Files\Content.IE5\GEIP1U5L\TRS\Athena\General\Malana%20II\Model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cdccn\finance\Bangalore%20Project\Enterprise\BUDGET%20FY0405\Kate\Budget%20FY0304\Group_Draft%203\India-210203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~1\SATYAN~1.NSL\LOCALS~1\Temp\DOCUME~1\ADMINI~1.NSL\LOCALS~1\Temp\Total%20Debtors%20as%20on%2030-09-2012-Finall%20Prin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anking\Financials%20for%20Banks\DP%20&amp;%20Stock%20Statements\Stock%20statement%20Dec%202012.xls%20%2006.01.2013%20Print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Guest\My%20Documents\Downloads\Forex%20Outgo%20FY2014-15(1)-reply(1).xlsx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SHI\MY%20DOCUMENTS\WINDOWS\Desktop\Manoj%20Gandhi\WINDOWS\DEPRE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Tsankov_Kamak\PC%20Kaufmaennisch\Commercial\Calculation\ZK%202008_1Q\Tsankov_ZK20081%20Q%20Rev.%2001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7-18\Restructuring\Teesta%20Urja%20Limited\company%20info\Documents%20and%20Settings\Administrator\My%20Documents\Official\AIM\Models\Presentation%20SPGL%20Combined%20FM%20(09-20-2007)\Presentation%20SPGL%20Combined%20FM%20(09-20-2007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OSHI\MY%20DOCUMENTS\WINDOWS\Desktop\Manoj%20Gandhi\FINDRDEC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00\Public\Corporate%20Finance\Sector%20(Non%20Project)\Integrated%20Energy\Power%20&amp;%20Utilities\Power%20&amp;%20Utilities%20(Origination)\Project%20Parthenon\Models\Management%20models\6.%20Energy%20Infratech\Energy%20Infratech%20(ABN%20AMRO)%20vMotherf%23%23ker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-dii-bj\tldpiii%20shar\WINDOWS\TEMP\RarDir0h.b78\BOQ161~1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ariff_01.01.2014\R&amp;D_KG+TLDP-IV+TLDP-III\CERC%20Impact_03.03.2016\CERC%20DATA(MAR-2012)\Documents%20and%20Settings\mmmishra\Desktop\BS\Current%20Working\Balance%20Sheets-05-06-07-08\HY%20B.sheet%202007-08\reasearch\chamera-III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00\Public\Corporate%20Finance\Sector%20(Non%20Project)\Integrated%20Energy\Power%20&amp;%20Utilities\Power%20&amp;%20Utilities%20(Origination)\Project%20Parthenon\Models\Management%20models\Malana\Malana%20II%20(ABN%20AMRO)%2008-03-01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ariff_01.01.2014\R&amp;D_KG+TLDP-IV+TLDP-III\CERC%20Impact_03.03.2016\CERC%20DATA(MAR-2012)\Documents%20and%20Settings\mmmishra\Desktop\BS\B.Sheet-09-10%20Half%20Yearly(final)-Oracle%20and%20ERP-final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cbkpvb\data\Budgets\2005-06\MIS%20&amp;%20Reports\Management%20MIS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00\Public\ANN%20Sharma\Erudite\04%20Zeus\Valuation%20Models\Valuation%20Post%20E&amp;Y%20Audit\Documents%20and%20Settings\ABC\Desktop\Malana%20II\Models\CERC%20Model%20Malana%20II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kotireddy\Downloads\RecoveredExternalLink7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7-18\Restructuring\Teesta%20Urja%20Limited\company%20info\Documents%20and%20Settings\KUMAR%20ANSHUL\Desktop\Fin%20Model%20160807\Documents%20and%20Settings\Owner\Desktop\Rajesh-official\rr-zeus\presentation\Malana%20Expansion%20Model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7-18\Restructuring\Teesta%20Urja%20Limited\company%20info\Documents%20and%20Settings\KUMAR%20ANSHUL\Desktop\Fin%20Model%20160807\Documents%20and%20Settings\ABC\Desktop\Malana%20II\Models\CERC%20Model%20Malana%20I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7-18\Restructuring\Teesta%20Urja%20Limited\company%20info\Krishnaji-c\Ascendas\APMSI%20l%20Invoices-2005-2006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00\Public\ANN%20Sharma\Erudite\04%20Zeus\Valuation%20Models\Valuation%20Post%20E&amp;Y%20Audit\Documents%20and%20Settings\Owner\Desktop\Rajesh-official\rr-zeus\presentation\Malana%20Expansion%20Model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anking\NTL\NTL%20Expansion\Brescon\Revised%20budget%20Oct11%20to%20Mar12-19.10.11.xlsx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s\rkk-share\BE_RE_Aug07\Final%20Submission_at_CO_3Sept_07\RE_BE_Aug07_TLDPIII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00\Public\KGPL%20FINANCE\keopl%20model%20modified%202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cbkpvb\data\Budgets\2006-07\Budget%202006-07-ballpark\Evaluation%20v6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kotireddy\Downloads\RecoveredExternalLink6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microsoft.com/office/2006/relationships/xlExternalLinkPath/xlPathMissing" Target="tl%20repayment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6.137\pradeep\Documents%20and%20Settings\Srinivasa\My%20Documents\AVRSS\GFIAL-FINANCIALS\GFIL%20Final%20Accounts%202005-Sep-30%20Ver%202.5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105.11\h\Documents%20and%20Settings\NEWUSER\My%20Documents\Personal\CMA%2020090815\PROJECT%20FIRM%2020081107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\Documents%20and%20Settings\NEWUSER\Desktop\Bhushan%20Steel\Bhushan%20Response%2017.02.10\Copy%20of%20Bhushan%20Steel%20-%20197%20MW%20CPP%20-%20Final%20Model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Backup\Backup%20to%20be%20copied\Project%20Report\Can%20Projects\Reports\Textile\Sri%20Rama%20jayam\Rajapalayam\Rana\Rana%20Polycot\CANARA\dyeing%20-issue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2.78\TUL_Accounts\Krishnaji-c\Ascendas\APMSI%20l%20Invoices-2005-2006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Tariff_01.01.2014\R&amp;D_KG+TLDP-IV+TLDP-III\CERC%20Impact_03.03.2016\CERC%20DATA(MAR-2012)\TRIAL_BALANCE_FLAT\Compilation\Accounts06-07\qtrly%20results\Q2\Result%2030.06.06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2.8\TUL-Accounts\Documents%20and%20Settings\bharani.m\My%20Documents\CP\Acquisition\Business%20Plan%20Entity\24092005\Projections\221005\Yield%20&amp;%20IRR%20Sensitivity%205yr%20cash%20flow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2.8\TUL-Accounts\DOCUME~1\tnraju\LOCALS~1\Temp\Rar$DI00.609\Finacials-FY200910_VITP%20Final%20140410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00\Public\Corporate%20Finance\Sector%20(Non%20Project)\Integrated%20Energy\Power%20&amp;%20Utilities\Power%20&amp;%20Utilities%20(Origination)\Project%20Parthenon\Models\Management%20models\Bhavanapadu\Bhavanapadu%20Stage%20II%20with%20sensitivities%20v3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00\Public\Corporate%20Finance\Sector%20(Non%20Project)\Integrated%20Energy\Power%20&amp;%20Utilities\Power%20&amp;%20Utilities%20(Origination)\Project%20Parthenon\Models\Management%20models\Teesta\Teesta%20III%20Financial%20Model%20080210%20v12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kotireddy\Downloads\RecoveredExternalLink8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kotireddy\Downloads\RecoveredExternalLink9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17-18\Restructuring\Teesta%20Urja%20Limited\company%20info\Documents%20and%20Settings\Administrator\My%20Documents\Official\AIM\Models\Shuqaiq_BidFM_Final%20Aug%2028\Shuqaiq_BidFM_Final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2.8\TUL-Accounts\Documents%20and%20Settings\bharani.m\My%20Documents\CP\Acquisition\Business%20Plan%20Entity\24092005\Projections\221005\DCF%20Entity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2.8\TUL-Accounts\Krishnaji-c\Ascendas\APMSI%20l%20Invoices-2005-2006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ivanshu\Users\shivanshu\Desktop\shared\RAKESH\Documents%20and%20Settings\bmgupta\Desktop\Audited%20BS%202007-08-Projects\8.%20R-VIII%20Independent%20Projects\LO%20Mumbai-BALANCE%20SHEET%2031.03.08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shilsachdeva\AppData\Local\Temp\Deloitte.DA3\Docs\5961\1466144949400002443\24400.T01%20Term%20Loan%20and%20Interest%20Movement.xlsx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Zeus\27-07\Nagnath%2016.7.06\Final%20Models\Documents%20and%20Settings\ABC\Desktop\Malana%20II\Models\CERC%20Model%20Malana%20II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6.0.200\Public\DOCUME~1\GBSZEB\LOCALS~1\Temp\notes653896\Patikari_Financial_Model_Revised%2004020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kotireddy\Downloads\RecoveredExternalLink3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kotireddy\Downloads\RecoveredExternalLink4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 RA of"/>
      <sheetName val="DT Heading"/>
      <sheetName val="DT Benching"/>
      <sheetName val="Input RA of MC"/>
      <sheetName val="Jumbo"/>
      <sheetName val="Excavator"/>
      <sheetName val="Dumper"/>
      <sheetName val="Dozer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 (2)"/>
      <sheetName val="Sheet3 _2_"/>
      <sheetName val="DEPRE"/>
      <sheetName val="LISTS"/>
      <sheetName val="Inputs"/>
      <sheetName val="Income &amp; Occupancy Customer"/>
      <sheetName val="M-2 Adjusted"/>
    </sheetNames>
    <sheetDataSet>
      <sheetData sheetId="0" refreshError="1">
        <row r="65">
          <cell r="A65" t="str">
            <v>(II)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DKPL9811"/>
      <sheetName val="summ"/>
      <sheetName val="sheet1"/>
      <sheetName val="sheet2"/>
      <sheetName val="sheet4"/>
      <sheetName val="Sheet4a"/>
      <sheetName val="sheet5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3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XED ASSET"/>
      <sheetName val="FIXED ASSET_ADJ"/>
      <sheetName val="FIXED ASSET_IUT"/>
      <sheetName val="FIXED ASSET_FINAL"/>
      <sheetName val="CWIP"/>
      <sheetName val="CWIP-ADJ"/>
      <sheetName val="CWIP-IUT"/>
      <sheetName val="CWIP-FINAL"/>
      <sheetName val="CONS"/>
      <sheetName val="CONS_ADJ"/>
      <sheetName val="CONS_IUT"/>
      <sheetName val="CONS_FINAL"/>
      <sheetName val="BS_SEP_ROUND"/>
      <sheetName val="CF round"/>
      <sheetName val="cashflow"/>
      <sheetName val="CONS_Round"/>
      <sheetName val="BAL_PY_RO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art1"/>
      <sheetName val="Chart2"/>
      <sheetName val="Chart3"/>
      <sheetName val="Chart4"/>
      <sheetName val="Chart5"/>
      <sheetName val="Chart6"/>
      <sheetName val="GRAPHS"/>
      <sheetName val="ASSUMPTIONS"/>
      <sheetName val="CERC TARIFF"/>
      <sheetName val="P&amp;L-CASHFLOW-BS"/>
      <sheetName val="CONSTRUCTION"/>
      <sheetName val="DEBT"/>
      <sheetName val="DEPRECIATION &amp; TAXES"/>
      <sheetName val="TC-LR"/>
      <sheetName val="RETUR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le 2005-2006"/>
      <sheetName val="stale 2004-2005"/>
      <sheetName val="STALECHEQUE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"/>
      <sheetName val="ASSUMPTIONS"/>
      <sheetName val="CERC TARIFF"/>
      <sheetName val="INR FS"/>
      <sheetName val="US$ FS"/>
      <sheetName val="CONSTRUCTION"/>
      <sheetName val="DEBT"/>
      <sheetName val="DEPRECIATION &amp; TAXES"/>
      <sheetName val="TC-LR"/>
      <sheetName val="RETURNS"/>
      <sheetName val="PRESENTATION C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ast Financial"/>
      <sheetName val="P&amp;L"/>
      <sheetName val="BS&amp;FF"/>
      <sheetName val="WC"/>
      <sheetName val="TL Schedule"/>
      <sheetName val="Dep &amp; Tax"/>
      <sheetName val="Ratios"/>
      <sheetName val="Manpower List"/>
      <sheetName val="Sheet1"/>
      <sheetName val="Sheet2"/>
    </sheetNames>
    <sheetDataSet>
      <sheetData sheetId="0"/>
      <sheetData sheetId="1"/>
      <sheetData sheetId="2">
        <row r="6">
          <cell r="E6" t="str">
            <v>2018-19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Project Cost"/>
      <sheetName val="Term Loan"/>
      <sheetName val="Profitability Assumptions"/>
      <sheetName val="P&amp;L"/>
      <sheetName val="Dep &amp; Tax"/>
      <sheetName val="BS &amp; FF"/>
      <sheetName val="WC"/>
      <sheetName val="Manpower"/>
      <sheetName val="Ratios"/>
      <sheetName val="Sensitivity"/>
    </sheetNames>
    <sheetDataSet>
      <sheetData sheetId="0">
        <row r="4">
          <cell r="D4">
            <v>100</v>
          </cell>
        </row>
        <row r="11">
          <cell r="E11">
            <v>4</v>
          </cell>
        </row>
        <row r="19">
          <cell r="E19">
            <v>3</v>
          </cell>
        </row>
        <row r="24">
          <cell r="E24">
            <v>97</v>
          </cell>
        </row>
        <row r="42">
          <cell r="E42">
            <v>350</v>
          </cell>
        </row>
        <row r="43">
          <cell r="E43">
            <v>250</v>
          </cell>
        </row>
        <row r="44">
          <cell r="E44">
            <v>3</v>
          </cell>
        </row>
        <row r="46">
          <cell r="E46">
            <v>1632</v>
          </cell>
        </row>
        <row r="48">
          <cell r="E48">
            <v>16</v>
          </cell>
        </row>
        <row r="49">
          <cell r="E49">
            <v>20</v>
          </cell>
        </row>
        <row r="50">
          <cell r="E50">
            <v>16</v>
          </cell>
        </row>
        <row r="51">
          <cell r="E51">
            <v>20</v>
          </cell>
        </row>
        <row r="52">
          <cell r="E52">
            <v>80</v>
          </cell>
        </row>
        <row r="53">
          <cell r="E53">
            <v>20</v>
          </cell>
        </row>
        <row r="54">
          <cell r="E54">
            <v>24746.67833270393</v>
          </cell>
        </row>
        <row r="57">
          <cell r="E57">
            <v>195</v>
          </cell>
        </row>
        <row r="58">
          <cell r="E58">
            <v>60</v>
          </cell>
        </row>
        <row r="59">
          <cell r="E59">
            <v>100</v>
          </cell>
        </row>
        <row r="60">
          <cell r="E60">
            <v>6</v>
          </cell>
        </row>
        <row r="61">
          <cell r="E61">
            <v>5.5</v>
          </cell>
        </row>
        <row r="62">
          <cell r="E62">
            <v>1.5</v>
          </cell>
        </row>
        <row r="63">
          <cell r="E63">
            <v>1.5</v>
          </cell>
        </row>
        <row r="64">
          <cell r="E64">
            <v>1.5</v>
          </cell>
        </row>
        <row r="65">
          <cell r="E65">
            <v>5</v>
          </cell>
        </row>
        <row r="66">
          <cell r="E66">
            <v>5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7">
          <cell r="C7">
            <v>0</v>
          </cell>
        </row>
        <row r="8">
          <cell r="C8">
            <v>0</v>
          </cell>
        </row>
        <row r="9">
          <cell r="C9">
            <v>0</v>
          </cell>
        </row>
        <row r="10">
          <cell r="C10">
            <v>0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I Model Summary"/>
      <sheetName val="ROI Model"/>
      <sheetName val="ROI Model Actual"/>
      <sheetName val="Cost Model"/>
      <sheetName val="Cost Of Capital"/>
      <sheetName val="Project Cost"/>
      <sheetName val="Capitalised Interest"/>
      <sheetName val="Project Financing"/>
      <sheetName val="Cost of Facility"/>
      <sheetName val="Rental Block Areas"/>
      <sheetName val="Interest"/>
      <sheetName val="Telval"/>
      <sheetName val="Directors"/>
      <sheetName val="Summary 2"/>
      <sheetName val="Summary 1"/>
      <sheetName val="Budget f_y_16-17(with2yr co.)"/>
      <sheetName val="Admin_Budget f_y_16-17"/>
      <sheetName val="EMP R&amp;R"/>
      <sheetName val="Insurance"/>
      <sheetName val="IT Budget"/>
      <sheetName val="TUL-salary"/>
      <sheetName val="Pre_COD_O_M"/>
      <sheetName val="stamp Duty"/>
    </sheetNames>
    <sheetDataSet>
      <sheetData sheetId="0">
        <row r="8">
          <cell r="C8">
            <v>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>
        <row r="8">
          <cell r="C8">
            <v>0.1215</v>
          </cell>
        </row>
        <row r="9">
          <cell r="C9">
            <v>4</v>
          </cell>
        </row>
        <row r="10">
          <cell r="C10">
            <v>12</v>
          </cell>
        </row>
        <row r="11">
          <cell r="C11">
            <v>37469</v>
          </cell>
        </row>
        <row r="16">
          <cell r="C16">
            <v>42.5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ey Financial Assumption"/>
      <sheetName val="Senstivity"/>
      <sheetName val="Assumptions"/>
      <sheetName val="Construction"/>
      <sheetName val="CERC Tariff"/>
      <sheetName val="INR FS"/>
      <sheetName val="Debt"/>
      <sheetName val="Depreciation &amp; Taxes"/>
      <sheetName val="DSCR"/>
      <sheetName val="Dividend"/>
      <sheetName val="Return"/>
      <sheetName val="Debt (2)"/>
    </sheetNames>
    <sheetDataSet>
      <sheetData sheetId="0"/>
      <sheetData sheetId="1"/>
      <sheetData sheetId="2">
        <row r="14">
          <cell r="Z14">
            <v>0</v>
          </cell>
        </row>
      </sheetData>
      <sheetData sheetId="3">
        <row r="73">
          <cell r="A73" t="str">
            <v>Month</v>
          </cell>
        </row>
      </sheetData>
      <sheetData sheetId="4">
        <row r="78">
          <cell r="F78">
            <v>67.505883733461303</v>
          </cell>
          <cell r="G78">
            <v>66.607725508047409</v>
          </cell>
          <cell r="H78">
            <v>65.755904655529832</v>
          </cell>
          <cell r="I78">
            <v>64.953071673638235</v>
          </cell>
          <cell r="J78">
            <v>64.202028668572439</v>
          </cell>
          <cell r="K78">
            <v>63.505738027006863</v>
          </cell>
          <cell r="L78">
            <v>62.867331584133751</v>
          </cell>
          <cell r="M78">
            <v>62.290120316118269</v>
          </cell>
          <cell r="N78">
            <v>61.777604586962291</v>
          </cell>
          <cell r="O78">
            <v>61.333484981488574</v>
          </cell>
          <cell r="P78">
            <v>60.961673757971759</v>
          </cell>
          <cell r="Q78">
            <v>60.666306955859788</v>
          </cell>
          <cell r="R78">
            <v>50.383064235562664</v>
          </cell>
          <cell r="S78">
            <v>51.482495038519751</v>
          </cell>
          <cell r="T78">
            <v>52.672252773857913</v>
          </cell>
          <cell r="U78">
            <v>57.503816576868907</v>
          </cell>
          <cell r="V78">
            <v>58.89002381383623</v>
          </cell>
          <cell r="W78">
            <v>60.382961595210013</v>
          </cell>
          <cell r="X78">
            <v>61.988734908130276</v>
          </cell>
          <cell r="Y78">
            <v>63.71379794500151</v>
          </cell>
          <cell r="Z78">
            <v>65.564974078033686</v>
          </cell>
          <cell r="AA78">
            <v>67.549476976327227</v>
          </cell>
          <cell r="AB78">
            <v>69.77836436808316</v>
          </cell>
          <cell r="AC78">
            <v>72.396123016658578</v>
          </cell>
          <cell r="AD78">
            <v>75.307845175489433</v>
          </cell>
          <cell r="AE78">
            <v>78.386117841805458</v>
          </cell>
          <cell r="AF78">
            <v>81.640467704634716</v>
          </cell>
          <cell r="AG78">
            <v>85.08096637961782</v>
          </cell>
          <cell r="AH78">
            <v>88.718261578809958</v>
          </cell>
          <cell r="AI78">
            <v>92.563610063395913</v>
          </cell>
          <cell r="AJ78">
            <v>96.628912481300134</v>
          </cell>
          <cell r="AK78">
            <v>100.92675019750851</v>
          </cell>
          <cell r="AL78">
            <v>105.47042423108401</v>
          </cell>
          <cell r="AM78">
            <v>110.27399641938001</v>
          </cell>
          <cell r="AN78">
            <v>115.35233293684657</v>
          </cell>
          <cell r="AO78">
            <v>120.7211503031122</v>
          </cell>
          <cell r="AP78">
            <v>126.3970640227282</v>
          </cell>
          <cell r="AQ78">
            <v>132.39764000710625</v>
          </cell>
          <cell r="AR78">
            <v>138.74144893779075</v>
          </cell>
          <cell r="AS78">
            <v>145.44812373931035</v>
          </cell>
        </row>
        <row r="80">
          <cell r="F80">
            <v>67.505883733461303</v>
          </cell>
          <cell r="G80">
            <v>66.607725508047409</v>
          </cell>
          <cell r="H80">
            <v>65.755904655529832</v>
          </cell>
          <cell r="I80">
            <v>64.953071673638235</v>
          </cell>
          <cell r="J80">
            <v>64.202028668572439</v>
          </cell>
          <cell r="K80">
            <v>63.505738027006863</v>
          </cell>
          <cell r="L80">
            <v>62.867331584133751</v>
          </cell>
          <cell r="M80">
            <v>62.290120316118269</v>
          </cell>
          <cell r="N80">
            <v>61.777604586962291</v>
          </cell>
          <cell r="O80">
            <v>61.333484981488574</v>
          </cell>
          <cell r="P80">
            <v>60.961673757971759</v>
          </cell>
          <cell r="Q80">
            <v>60.666306955859788</v>
          </cell>
          <cell r="R80">
            <v>50.383064235562664</v>
          </cell>
          <cell r="S80">
            <v>51.482495038519751</v>
          </cell>
          <cell r="T80">
            <v>52.672252773857913</v>
          </cell>
          <cell r="U80">
            <v>57.503816576868907</v>
          </cell>
          <cell r="V80">
            <v>58.89002381383623</v>
          </cell>
          <cell r="W80">
            <v>60.382961595210013</v>
          </cell>
          <cell r="X80">
            <v>61.988734908130276</v>
          </cell>
          <cell r="Y80">
            <v>63.71379794500151</v>
          </cell>
          <cell r="Z80">
            <v>65.564974078033686</v>
          </cell>
          <cell r="AA80">
            <v>67.549476976327227</v>
          </cell>
          <cell r="AB80">
            <v>69.77836436808316</v>
          </cell>
          <cell r="AC80">
            <v>72.396123016658578</v>
          </cell>
          <cell r="AD80">
            <v>75.307845175489433</v>
          </cell>
          <cell r="AE80">
            <v>78.386117841805458</v>
          </cell>
          <cell r="AF80">
            <v>81.640467704634716</v>
          </cell>
          <cell r="AG80">
            <v>85.08096637961782</v>
          </cell>
          <cell r="AH80">
            <v>88.718261578809958</v>
          </cell>
          <cell r="AI80">
            <v>92.563610063395913</v>
          </cell>
          <cell r="AJ80">
            <v>96.628912481300134</v>
          </cell>
          <cell r="AK80">
            <v>100.92675019750851</v>
          </cell>
          <cell r="AL80">
            <v>105.47042423108401</v>
          </cell>
          <cell r="AM80">
            <v>110.27399641938001</v>
          </cell>
          <cell r="AN80">
            <v>115.35233293684657</v>
          </cell>
          <cell r="AO80">
            <v>120.7211503031122</v>
          </cell>
          <cell r="AP80">
            <v>126.3970640227282</v>
          </cell>
          <cell r="AQ80">
            <v>132.39764000710625</v>
          </cell>
          <cell r="AR80">
            <v>138.74144893779075</v>
          </cell>
          <cell r="AS80">
            <v>145.44812373931035</v>
          </cell>
        </row>
      </sheetData>
      <sheetData sheetId="5">
        <row r="8">
          <cell r="A8" t="str">
            <v>Year</v>
          </cell>
        </row>
      </sheetData>
      <sheetData sheetId="6"/>
      <sheetData sheetId="7">
        <row r="7">
          <cell r="A7" t="str">
            <v>Year No</v>
          </cell>
        </row>
      </sheetData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ernational Weekly"/>
      <sheetName val="EPS Domestic"/>
      <sheetName val="Price trends (Annual)"/>
      <sheetName val="International-R.Anand"/>
      <sheetName val="format required"/>
      <sheetName val="Domestic-R ANAND"/>
      <sheetName val="HIPS - Domestic-Weekly"/>
      <sheetName val="Int Daily"/>
      <sheetName val="Anti-dump-duty"/>
      <sheetName val="Domestic"/>
      <sheetName val="International"/>
      <sheetName val="PS-Margins"/>
      <sheetName val="HIPS Price Product"/>
      <sheetName val="GPPS Price Product1"/>
      <sheetName val="GPPS Price Product"/>
      <sheetName val="PS-PT"/>
      <sheetName val="PS-SOTM"/>
      <sheetName val="update"/>
      <sheetName val="PL"/>
      <sheetName val="Sch 14-17"/>
      <sheetName val="sch 19-21"/>
      <sheetName val="Sales &amp; OI Reco"/>
      <sheetName val="Expenses (2)"/>
      <sheetName val="TB Master"/>
      <sheetName val="Manual Provisions"/>
      <sheetName val="INKL(4211)"/>
      <sheetName val="KHMM(4212)"/>
      <sheetName val="EDPL(4213)"/>
      <sheetName val="Bhi(4214)"/>
      <sheetName val="Guj(4215)"/>
      <sheetName val="VV(4216)"/>
      <sheetName val="ICF(4291)"/>
      <sheetName val="Kappas"/>
      <sheetName val="ZPO Kappas"/>
      <sheetName val="Inkl"/>
      <sheetName val="EDPL"/>
      <sheetName val="GUJL"/>
      <sheetName val="VV"/>
      <sheetName val="LooseLint"/>
      <sheetName val="ZPO Sales"/>
      <sheetName val="Stocks"/>
      <sheetName val="Cost sheet"/>
      <sheetName val="CFS"/>
      <sheetName val="BS"/>
      <sheetName val="Note BS"/>
      <sheetName val="SPL"/>
      <sheetName val="Note SPL"/>
      <sheetName val="TB Group"/>
      <sheetName val="Provisions"/>
      <sheetName val="Cust Ageing "/>
      <sheetName val="Sales Bifurcation"/>
      <sheetName val="Tours &amp; Travel Provision"/>
      <sheetName val="C&amp;F Exp Provision"/>
      <sheetName val="Insurance Schedule"/>
      <sheetName val="Fixed Assets"/>
      <sheetName val="Fixed Asset Register"/>
      <sheetName val="Customer Recon "/>
      <sheetName val="Vendor Recon (2)"/>
      <sheetName val="S.D &amp; Int on S.D"/>
      <sheetName val="Employee Recon"/>
      <sheetName val="Vendor Recon"/>
      <sheetName val="Customer Recon"/>
      <sheetName val="Cls Stk Valuation"/>
      <sheetName val="Fright &amp; Handling Char "/>
      <sheetName val="Sales &amp; Discounts"/>
      <sheetName val="Wind Power Income"/>
      <sheetName val="Electricity"/>
      <sheetName val="Rent Schedule"/>
      <sheetName val="Cooling Charges"/>
      <sheetName val="Salary Summary."/>
      <sheetName val="Salary Payable."/>
      <sheetName val="IT computation"/>
      <sheetName val="DTA"/>
      <sheetName val="Interest 234b &amp; 234C"/>
      <sheetName val="Dep workings"/>
      <sheetName val="Dep IT Co.s Act summary"/>
      <sheetName val="Ratios"/>
      <sheetName val="delelte aft checking"/>
      <sheetName val="SAP - TB DEC 13"/>
      <sheetName val="COGS &amp; Discountsl"/>
      <sheetName val="FIELD CROPS"/>
      <sheetName val="COTTON"/>
      <sheetName val="Creditors  Os."/>
      <sheetName val="Debtors O.S"/>
      <sheetName val="Purchases"/>
      <sheetName val="PABL TB 12-13 (300513)"/>
      <sheetName val="Gratuity &amp; ELs"/>
      <sheetName val="Wealth tax"/>
      <sheetName val="Dep IT"/>
      <sheetName val="Sales breakup"/>
      <sheetName val="Vend Bal 31.12.13"/>
      <sheetName val="F.23 Cust Bal."/>
      <sheetName val="Trait Fees"/>
      <sheetName val="Advt &amp; SP Provision"/>
      <sheetName val="Sheet17"/>
      <sheetName val="Blank"/>
      <sheetName val="Calculation (2)"/>
      <sheetName val="Macro1"/>
      <sheetName val="EVA1"/>
      <sheetName val="#REF"/>
      <sheetName val="bajaj_copeland"/>
      <sheetName val="InQuart"/>
      <sheetName val="Financials"/>
      <sheetName val="Mico"/>
      <sheetName val="Charts"/>
      <sheetName val="Sheet1"/>
      <sheetName val="403"/>
      <sheetName val="405"/>
      <sheetName val="427"/>
      <sheetName val="Control"/>
      <sheetName val="499_1165"/>
      <sheetName val="Projects"/>
      <sheetName val="VSP PURCHASE CAPEX BLDG EXEMPTE"/>
      <sheetName val="VISION 2000"/>
      <sheetName val="1_OBJ98 "/>
      <sheetName val="1-OBJ98 "/>
      <sheetName val="Dep"/>
      <sheetName val="WGE P&amp;E"/>
      <sheetName val="Actuals_by_Job"/>
      <sheetName val="Heads_Equiv_QI"/>
      <sheetName val="PT_Heads_SD"/>
      <sheetName val="Month"/>
      <sheetName val="Outlook"/>
      <sheetName val="ANALYSIS"/>
      <sheetName val="Model"/>
      <sheetName val="CRITERIA1"/>
      <sheetName val="Inputs &amp; Summary Output"/>
      <sheetName val="Broad Refresher Model"/>
      <sheetName val="AS-Inventory"/>
      <sheetName val="Valuation"/>
      <sheetName val="SBI"/>
      <sheetName val="TB"/>
      <sheetName val="Assumptions"/>
      <sheetName val="FINAL"/>
      <sheetName val="BHANDUP"/>
      <sheetName val="ICICI"/>
      <sheetName val="HDFC"/>
      <sheetName val="Index"/>
      <sheetName val="Sheet3"/>
      <sheetName val="Cash Flow Statement"/>
      <sheetName val="CONTRN BY DISTRICT"/>
      <sheetName val="Setup"/>
      <sheetName val="FORM7"/>
      <sheetName val="MOE"/>
      <sheetName val="Scenarios"/>
      <sheetName val="Challan"/>
      <sheetName val="Lists"/>
      <sheetName val="Proc Plant com Seed Phy Vs SAP"/>
      <sheetName val="Proc Plants Commer SAP VS Phy"/>
      <sheetName val="Workings (4)"/>
      <sheetName val="Rem &amp; Loose"/>
      <sheetName val="FS Phy Vs SAP"/>
      <sheetName val="Workings (3)"/>
      <sheetName val="Packing material"/>
      <sheetName val="Packing material final"/>
      <sheetName val="Workings (2)"/>
      <sheetName val="C&amp;F SAP Vs Phy"/>
      <sheetName val="Sheet13"/>
      <sheetName val="Sheet12"/>
      <sheetName val="Workings"/>
      <sheetName val="Intial"/>
      <sheetName val="Ref Table"/>
      <sheetName val="Seeds "/>
      <sheetName val="Sheet21"/>
      <sheetName val="Qty RECO with Valuation 29.0(2)"/>
      <sheetName val="Qty RECO with Valuation 29.07"/>
      <sheetName val="Qty RECO with Valuation Comm(2)"/>
      <sheetName val="Purchases &amp; Discounts June-14 "/>
      <sheetName val="Qty RECO with Valuation Commer"/>
      <sheetName val="Packing material Closing STK"/>
      <sheetName val="Foundation seed Cls stk"/>
      <sheetName val="NSL Vs YSPL"/>
      <sheetName val="Opening stock"/>
      <sheetName val="Purchase RECON"/>
      <sheetName val="NSL to be booked &amp; Reversed"/>
      <sheetName val="YSPL to be Booked"/>
      <sheetName val="Qty RECO with Valuation Origina"/>
      <sheetName val="GR IR"/>
      <sheetName val="Discounts"/>
      <sheetName val="Sheet14"/>
      <sheetName val="Discount Provsion &amp; Sales Retur"/>
      <sheetName val="AXIS BANK BOOKS"/>
      <sheetName val="AXIS BOOKS  DR "/>
      <sheetName val="AXIS BOOKS CR"/>
      <sheetName val="BRS"/>
      <sheetName val="AXIS BANK"/>
      <sheetName val="AXIS BANK DR"/>
      <sheetName val="Axis bank cr"/>
      <sheetName val="CF"/>
      <sheetName val="Balance Sheet"/>
      <sheetName val="Notes-BS"/>
      <sheetName val="Profit &amp; loss"/>
      <sheetName val="Notes - P&amp;L"/>
      <sheetName val="GROUP TB"/>
      <sheetName val="Memo Entries"/>
      <sheetName val="Discount Provision"/>
      <sheetName val="Inventory Valuation"/>
      <sheetName val="Packing material Final Sep-14"/>
      <sheetName val="Foundation seed"/>
      <sheetName val="Sales-Bifurcation"/>
      <sheetName val="Customers Cr Bal Ageing"/>
      <sheetName val="Customers Dr Bal Ageing"/>
      <sheetName val="Vendor Ageing Dr Bal"/>
      <sheetName val="Vendor Ageing Cr Bal"/>
      <sheetName val="Employee Ageing Dr Bal "/>
      <sheetName val="Employee Ageing Cr Bal"/>
      <sheetName val="Depreciation workings"/>
      <sheetName val="Dep on additions till 30-Sep"/>
      <sheetName val="Depreciation on Deletions"/>
      <sheetName val="Sheet30"/>
      <sheetName val="Sheet29"/>
      <sheetName val="Disc Provision"/>
      <sheetName val="Employee ageing"/>
      <sheetName val="Security Deposit "/>
      <sheetName val="Dep.Working Final"/>
      <sheetName val="Interest on SD"/>
      <sheetName val="Purchase Summary"/>
      <sheetName val="summary"/>
      <sheetName val="mktshares"/>
      <sheetName val="graphs"/>
      <sheetName val="G1a"/>
      <sheetName val="G1b"/>
      <sheetName val="G4moma"/>
      <sheetName val="ind_mon"/>
      <sheetName val="seg_mon"/>
      <sheetName val="forecast"/>
      <sheetName val="life"/>
      <sheetName val="graph_00"/>
      <sheetName val="graph_01"/>
      <sheetName val="smalls"/>
      <sheetName val="cos-nos"/>
      <sheetName val="cos-mshare"/>
      <sheetName val="exports"/>
      <sheetName val="CV_regions"/>
      <sheetName val="CV_mon"/>
      <sheetName val="CV_yearly"/>
      <sheetName val="telco_al"/>
      <sheetName val="Sheet2"/>
      <sheetName val="telco"/>
      <sheetName val="ashok leyland"/>
      <sheetName val="m&amp;m"/>
      <sheetName val="eml"/>
      <sheetName val="sml"/>
      <sheetName val="Tatra"/>
      <sheetName val="Volvo"/>
      <sheetName val="bajajtempo"/>
      <sheetName val="daewoo"/>
      <sheetName val="hml"/>
      <sheetName val="maruti"/>
      <sheetName val="hyundai"/>
      <sheetName val="cars"/>
      <sheetName val="gm"/>
      <sheetName val="ford"/>
      <sheetName val="mercedes"/>
      <sheetName val="pal-p"/>
      <sheetName val="pal"/>
      <sheetName val="honda"/>
      <sheetName val="fiat"/>
      <sheetName val="toyota"/>
      <sheetName val="Skoda"/>
      <sheetName val="UVs"/>
      <sheetName val="UV_price"/>
      <sheetName val="Ankit"/>
      <sheetName val="checks"/>
      <sheetName val="value"/>
      <sheetName val="CV_goods_pass"/>
      <sheetName val="china_car"/>
      <sheetName val="Sheet1 (2)"/>
      <sheetName val="Qty RECO with Valuation 31.07"/>
      <sheetName val="Dep.Working Final (2)"/>
      <sheetName val="Advance Reced from customers"/>
      <sheetName val="Debtors Ageing (2)"/>
      <sheetName val="Income Tax Computation"/>
      <sheetName val="Deferred Tax"/>
      <sheetName val="IT Depreciation"/>
      <sheetName val="FRINGE_BENEFIT_INFO"/>
      <sheetName val="Other exp"/>
      <sheetName val="Manual sales"/>
      <sheetName val="Pur &amp; Sales to booked"/>
      <sheetName val="Staff Recon"/>
      <sheetName val="Customer Debit Balances"/>
      <sheetName val="Customer Credit Balances"/>
      <sheetName val="Sheet36"/>
      <sheetName val="Discount Provision for Rabi"/>
      <sheetName val="Khariff Discounts"/>
      <sheetName val="Closing Stock Valuation"/>
      <sheetName val="Foundation seed Validation"/>
      <sheetName val="AS-15 Provision"/>
      <sheetName val="YSPL Budgeted P &amp; L"/>
      <sheetName val="Interest on Dealer Deposits"/>
      <sheetName val="GENERAL2"/>
      <sheetName val="Sheet4 (2)"/>
      <sheetName val="Sheet4"/>
      <sheetName val="FS Loose seed sale"/>
      <sheetName val="COGS VS SAL(31.12.14)-Final"/>
      <sheetName val="COGS VS SAL(31.12.14)-Lenin"/>
      <sheetName val="COGS VS SAL(31.12.14) 14-15"/>
      <sheetName val="Opening Provision"/>
      <sheetName val="Closing provision"/>
      <sheetName val="COGS VS SAL 14-15"/>
      <sheetName val="Corrupt SSCI"/>
      <sheetName val="Monthly Ship+Prod"/>
      <sheetName val="Perform"/>
      <sheetName val="Other Incentives"/>
      <sheetName val="Sheet6"/>
      <sheetName val="Sheet7"/>
      <sheetName val="Sales Vs COGS-Orginal (2)"/>
      <sheetName val="Sheet20"/>
      <sheetName val="13-14 Goss sales"/>
      <sheetName val="Sheet18"/>
      <sheetName val="Sales Vs COGS-LeninFinal"/>
      <sheetName val="Sales Vs COGS-Lenin_K-14 Ds Cha"/>
      <sheetName val="Sales Vs COGS-Lenin"/>
      <sheetName val="Sheet5"/>
      <sheetName val="Sales Vs COGS-Orginal (3)"/>
      <sheetName val="Sales Vs COGS-Orginal"/>
      <sheetName val="Sales Vs COGS"/>
      <sheetName val="Sales Vs COGS-Ruf"/>
      <sheetName val="Net Sales"/>
      <sheetName val="Sheet10"/>
      <sheetName val="Sheet9"/>
      <sheetName val="Asset File"/>
      <sheetName val="Profit Recon"/>
      <sheetName val="COGS"/>
      <sheetName val="Discounts - NRV"/>
      <sheetName val="Sales BDC- FC"/>
      <sheetName val="Sales BDC - Cotton"/>
      <sheetName val="Approved Bud FC Qty"/>
      <sheetName val="Total Sales "/>
      <sheetName val="BDC - Exp Budget "/>
      <sheetName val="budget P&amp;L"/>
      <sheetName val="Closing stock Apr-15"/>
      <sheetName val="Summar PVT"/>
      <sheetName val="Cons-K"/>
      <sheetName val="Review_Aug06(sum)"/>
      <sheetName val="OCT 11-OB-PO's"/>
      <sheetName val="UK"/>
      <sheetName val="Fcst vs Budgets"/>
      <sheetName val="Customize Your Purchase Order"/>
      <sheetName val="Excess Calc"/>
      <sheetName val="NSLPOWER  LTD "/>
      <sheetName val="INDUR TDS_08_09"/>
      <sheetName val="MAT-09"/>
      <sheetName val="P&amp;L Extract-MIS"/>
      <sheetName val="P&amp;L schedule VI"/>
      <sheetName val="Price volume"/>
      <sheetName val="Annexure1"/>
      <sheetName val="PriceVol variance"/>
      <sheetName val="partywise detail yspl"/>
      <sheetName val="Changes"/>
      <sheetName val="Changes-Tax"/>
      <sheetName val="FAR 22.04.2015"/>
      <sheetName val="IT-ADDITIONS AND SALES"/>
      <sheetName val="IT Dep"/>
      <sheetName val="Tax Computation"/>
      <sheetName val="PBT break"/>
      <sheetName val="Demerger Exp."/>
      <sheetName val="Changes (2)"/>
      <sheetName val="Cash flow workings"/>
      <sheetName val="Cash flow"/>
      <sheetName val="Sch BS Liab"/>
      <sheetName val="Loan Instalments"/>
      <sheetName val="Sch BS Assets"/>
      <sheetName val="Schedules - P&amp;L"/>
      <sheetName val="Sub Schedules-BS"/>
      <sheetName val="Sub Schedules-P&amp;L"/>
      <sheetName val="TB-Cust"/>
      <sheetName val="TB-Vend"/>
      <sheetName val="TB-SAP"/>
      <sheetName val="Sales"/>
      <sheetName val="estimate revision"/>
      <sheetName val="Header"/>
      <sheetName val="Monthly (1)"/>
      <sheetName val="InqUpdate"/>
      <sheetName val="Incremental analysis"/>
      <sheetName val="Segment wise"/>
      <sheetName val="TOP LINE"/>
      <sheetName val="Subsidiaries"/>
      <sheetName val="Monthly"/>
      <sheetName val="InqRM"/>
      <sheetName val="Scorpio"/>
      <sheetName val="Refinements"/>
      <sheetName val="H1 FY2000"/>
      <sheetName val="Snapshot"/>
      <sheetName val="report"/>
      <sheetName val="Home"/>
      <sheetName val="GENERAL"/>
      <sheetName val="SUBSIDIARY DETAILS"/>
      <sheetName val="NATUREOFBUSINESS"/>
      <sheetName val="BALANCE_SHEET"/>
      <sheetName val="PROFIT_LOSS"/>
      <sheetName val="OTHER_INFORMATION"/>
      <sheetName val="QUANTITATIVE_DETAILS"/>
      <sheetName val="PART_B"/>
      <sheetName val="PART_C"/>
      <sheetName val="HOUSE_PROPERTY"/>
      <sheetName val="BP"/>
      <sheetName val="DPM_DOA"/>
      <sheetName val="DEP_DCG"/>
      <sheetName val="ESR"/>
      <sheetName val="CG_OS"/>
      <sheetName val="CYLA BFLA"/>
      <sheetName val="CFL"/>
      <sheetName val="10A"/>
      <sheetName val="80G"/>
      <sheetName val="80_"/>
      <sheetName val="SI"/>
      <sheetName val="EI"/>
      <sheetName val="IT_DDTP"/>
      <sheetName val="DDT_TDS_TCS"/>
      <sheetName val="Instructions"/>
      <sheetName val="Pre_XML"/>
      <sheetName val="Calculator"/>
      <sheetName val="Setoff"/>
      <sheetName val="SolahartIndustries"/>
      <sheetName val="AcqBS"/>
      <sheetName val="22 UK"/>
      <sheetName val="TB QB"/>
      <sheetName val="TB-QB"/>
      <sheetName val="TB in DT format"/>
      <sheetName val="Break up-by DT"/>
      <sheetName val="Break up of exp"/>
      <sheetName val="Cost of Sales"/>
      <sheetName val="P&amp;L"/>
      <sheetName val="BS-"/>
      <sheetName val="Dep-2001"/>
      <sheetName val="Sales-Cus-US"/>
      <sheetName val="cash basis"/>
      <sheetName val="collection details"/>
      <sheetName val="April Analysts"/>
      <sheetName val="p-table"/>
      <sheetName val="YTD_Rpt_June"/>
      <sheetName val="MTD_Rpt_June"/>
      <sheetName val="Schedules BS"/>
      <sheetName val="Schedules PL"/>
      <sheetName val="Balance Sheet "/>
      <sheetName val="P&amp;L "/>
      <sheetName val="BS - Schedules"/>
      <sheetName val="P&amp;L Schedules"/>
      <sheetName val="sub-sch"/>
      <sheetName val="Groupings"/>
      <sheetName val="Computation"/>
      <sheetName val="Part IV"/>
      <sheetName val="TRIAL-GROUPING"/>
      <sheetName val="FIXED ASSETS FINAL (Rs. lacs)"/>
      <sheetName val="FIXEDASSET-MINERALS-FINAL"/>
      <sheetName val="PRVOSNL FA 0102"/>
      <sheetName val="FA - DEP SCH - ACCTS - 0102 "/>
      <sheetName val="Related Party Disclosure"/>
      <sheetName val="Related Party"/>
      <sheetName val="workings - Assets"/>
      <sheetName val="MAT"/>
      <sheetName val="80IB"/>
      <sheetName val="Computation "/>
      <sheetName val="workings - liabilites"/>
      <sheetName val=" BS"/>
      <sheetName val=" P&amp;L"/>
      <sheetName val="Trail Balance"/>
      <sheetName val="Workings for P &amp; L"/>
      <sheetName val="Schedules to P&amp;L "/>
      <sheetName val="Schedules to BS "/>
      <sheetName val="Closing stock"/>
      <sheetName val="Audit entries"/>
      <sheetName val="Trial Balance"/>
      <sheetName val="Points to be con for final del."/>
      <sheetName val="groups"/>
      <sheetName val="misc.workings"/>
      <sheetName val="Computation  (2)"/>
      <sheetName val="80 IB"/>
      <sheetName val="Cash flows"/>
      <sheetName val="Other income"/>
      <sheetName val="Working P &amp; L"/>
      <sheetName val="Curr liab Adv from customers"/>
      <sheetName val="Closing stock (2)"/>
      <sheetName val="Workings Cash flows"/>
      <sheetName val="Trail Balance 07-08"/>
      <sheetName val="Trial Balance 08-09"/>
      <sheetName val="Reasons"/>
      <sheetName val="Flash "/>
      <sheetName val="high"/>
      <sheetName val="P &amp; L"/>
      <sheetName val="PL "/>
      <sheetName val="FP"/>
      <sheetName val="VARIANCE ANALYSIS"/>
      <sheetName val="VAR"/>
      <sheetName val="VAR - ACT VS BUD"/>
      <sheetName val=" ACT VS BUD WORKINGS(YTD) "/>
      <sheetName val=" ACT VS PR.YEA WORKINGS(MONTH) "/>
      <sheetName val=" ACT VS BUD WORKINGS(MONTH) "/>
      <sheetName val="VAR - ACT VS BUD WORKINGS"/>
      <sheetName val="VAR - PREV YR VS ACT"/>
      <sheetName val="VAR - WORKINGS PREV YR VS ACT"/>
      <sheetName val="prod"/>
      <sheetName val="prodcost"/>
      <sheetName val="exp "/>
      <sheetName val="emp"/>
      <sheetName val="int"/>
      <sheetName val="wc"/>
      <sheetName val="drs"/>
      <sheetName val="grist comp"/>
      <sheetName val="production"/>
      <sheetName val="RM CONS"/>
      <sheetName val="RM CONS YTD"/>
      <sheetName val="CHEM CONS"/>
      <sheetName val="CHEM CONS YTD"/>
      <sheetName val="PM CONS"/>
      <sheetName val="PM CONS YTD"/>
      <sheetName val="consumption 1 2003"/>
      <sheetName val="CONSUMPTIONYTD"/>
      <sheetName val="WIP workings"/>
      <sheetName val="Royalty-cal"/>
      <sheetName val="SALES -monthly"/>
      <sheetName val="Depreication"/>
      <sheetName val="DEBTORS"/>
      <sheetName val="Creditors"/>
      <sheetName val="Creditor s"/>
      <sheetName val="Creditorss"/>
      <sheetName val="Debtors (2)"/>
      <sheetName val=" Creditors"/>
      <sheetName val="cost sheet based on brew"/>
      <sheetName val="Cost sheet based on brews YTD"/>
      <sheetName val="CL.STOCK"/>
      <sheetName val="COST SHEET YTD"/>
      <sheetName val="wastages"/>
      <sheetName val="monthly exp "/>
      <sheetName val="monthly  pl 01-02"/>
      <sheetName val="Monthly pl"/>
      <sheetName val="profitability"/>
      <sheetName val="DEC WAGES "/>
      <sheetName val="DEC  EXP "/>
      <sheetName val="Creditors "/>
      <sheetName val="Stock Statement"/>
      <sheetName val="ytd adj"/>
      <sheetName val="Reco YTD SEPT 02"/>
      <sheetName val="Exp-YTD SEPT  02"/>
      <sheetName val="Int,Salary YTD SEPT  02"/>
      <sheetName val="SHARE CAPITAL"/>
      <sheetName val="R &amp; s"/>
      <sheetName val="Res &amp; surplus"/>
      <sheetName val="SEC LOAN "/>
      <sheetName val="UN-SEC.LOAN"/>
      <sheetName val="INVESTMENT"/>
      <sheetName val="INVENTORY"/>
      <sheetName val="CASHBANK"/>
      <sheetName val="LOANS-ADV"/>
      <sheetName val="LIABILITIES"/>
      <sheetName val="PROVISION"/>
      <sheetName val="OTHER INC."/>
      <sheetName val="Cons"/>
      <sheetName val="FinishedTraded Goods"/>
      <sheetName val="EXPENSES"/>
      <sheetName val="Int &amp; Fin chgs"/>
      <sheetName val="Extord-schedule"/>
      <sheetName val="Interunit"/>
      <sheetName val="Trial Bal 280203"/>
      <sheetName val="Monthly exp"/>
      <sheetName val="Billing Data"/>
      <sheetName val="WIP 280203"/>
      <sheetName val="Sch-7"/>
      <sheetName val="grouping"/>
      <sheetName val="PartIV"/>
      <sheetName val="TB07"/>
      <sheetName val="TB06"/>
      <sheetName val="TB05"/>
      <sheetName val="TB04"/>
      <sheetName val="TB03"/>
      <sheetName val="Sec 212"/>
      <sheetName val="EPS"/>
      <sheetName val="IT Depn "/>
      <sheetName val="depre logic"/>
      <sheetName val="far pivot"/>
      <sheetName val="Fareg"/>
      <sheetName val="cap commitment"/>
      <sheetName val="DF"/>
      <sheetName val="AR"/>
      <sheetName val="DT"/>
      <sheetName val="AP"/>
      <sheetName val="abst _2_"/>
      <sheetName val="IBM C BLOCK"/>
      <sheetName val="fidelity"/>
      <sheetName val="IBM D BLOCK"/>
      <sheetName val="cherryhill"/>
      <sheetName val="anz"/>
      <sheetName val="Campus"/>
      <sheetName val="Pine Valley"/>
      <sheetName val="24 bar 7"/>
      <sheetName val="COVANSYS"/>
      <sheetName val="Signature"/>
      <sheetName val="Netapps"/>
      <sheetName val="EGL-FOODCOURT"/>
      <sheetName val="IBM C Block Fitout"/>
      <sheetName val="IBM D Block Fitout"/>
      <sheetName val="24bar7 (ICON)"/>
      <sheetName val="24bar7 phase 2"/>
      <sheetName val="LG Soft Fitout"/>
      <sheetName val="kirby"/>
      <sheetName val="kirby Gs"/>
      <sheetName val="ibm1"/>
      <sheetName val="ibm2"/>
      <sheetName val="ibm3"/>
      <sheetName val="misc"/>
      <sheetName val=""/>
      <sheetName val="AppA1-1"/>
      <sheetName val="AppA1-2"/>
      <sheetName val="AppA2-1"/>
      <sheetName val="AppA2-2"/>
      <sheetName val="AppA3"/>
      <sheetName val="AppA4"/>
      <sheetName val="July"/>
      <sheetName val="Contents"/>
      <sheetName val="ES1"/>
      <sheetName val="ES2"/>
      <sheetName val="ES3"/>
      <sheetName val="ES4"/>
      <sheetName val="Contents (2)"/>
      <sheetName val="ES1 (2)"/>
      <sheetName val="ES3 (2)"/>
      <sheetName val="ES5"/>
      <sheetName val="ES6"/>
      <sheetName val="ES7"/>
      <sheetName val="F-1"/>
      <sheetName val="A"/>
      <sheetName val="L"/>
      <sheetName val="C"/>
      <sheetName val="M"/>
      <sheetName val="CC"/>
      <sheetName val="PB"/>
      <sheetName val="P.CTN"/>
      <sheetName val="Total PL"/>
      <sheetName val="F-1(KL)"/>
      <sheetName val="F-2(KL)"/>
      <sheetName val="F-3(KL)"/>
      <sheetName val="F-4(KL)"/>
      <sheetName val="F-5(KL)"/>
      <sheetName val="F-22(KL)"/>
      <sheetName val="AP110"/>
      <sheetName val="A(KL)"/>
      <sheetName val="L(KL)"/>
      <sheetName val="M-MM(KL)"/>
      <sheetName val="N(KL)"/>
      <sheetName val="U(KL)"/>
      <sheetName val="U-1(KL)"/>
      <sheetName val="U-disclosure(KL)"/>
      <sheetName val="CC(KL)"/>
      <sheetName val="30(KL)"/>
      <sheetName val="Cost centre expenditure"/>
      <sheetName val="Interim --&gt; Top"/>
      <sheetName val="U-2_Sales Analysis"/>
      <sheetName val="U-1l2_Overall AR"/>
      <sheetName val="FF-3"/>
      <sheetName val="F-2"/>
      <sheetName val="F-3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1"/>
      <sheetName val="FF-2"/>
      <sheetName val="FF-4"/>
      <sheetName val="FF-4a"/>
      <sheetName val="FF-5"/>
      <sheetName val="FF-6"/>
      <sheetName val="FF-7"/>
      <sheetName val="FF-8"/>
      <sheetName val="10"/>
      <sheetName val="11"/>
      <sheetName val="20"/>
      <sheetName val="21"/>
      <sheetName val="30"/>
      <sheetName val="40"/>
      <sheetName val="50"/>
      <sheetName val="DD-10"/>
      <sheetName val="FF-21(a)"/>
      <sheetName val="0000"/>
      <sheetName val="BPR"/>
      <sheetName val="Materiality"/>
      <sheetName val="F-6"/>
      <sheetName val="F-7"/>
      <sheetName val="F7wkg"/>
      <sheetName val="F-9"/>
      <sheetName val="Cashflow"/>
      <sheetName val="BPR balance sheet"/>
      <sheetName val="BPR profit &amp; loss"/>
      <sheetName val="BPR BS analysis"/>
      <sheetName val="BPR PL analysis"/>
      <sheetName val="A-22"/>
      <sheetName val="B"/>
      <sheetName val="B-1"/>
      <sheetName val="C-1"/>
      <sheetName val="N"/>
      <sheetName val="U"/>
      <sheetName val="U-100"/>
      <sheetName val="FF"/>
      <sheetName val="FF-10"/>
      <sheetName val="FF-20"/>
      <sheetName val="CA"/>
      <sheetName val="FF-22(hp)"/>
      <sheetName val="FF-23(d)"/>
      <sheetName val="FF-30"/>
      <sheetName val="FF-31"/>
      <sheetName val="FF-40"/>
      <sheetName val="PP"/>
      <sheetName val="PP(spare)"/>
      <sheetName val="PP-20"/>
      <sheetName val="31"/>
      <sheetName val="AA"/>
      <sheetName val="BB"/>
      <sheetName val="BB-1"/>
      <sheetName val="MM"/>
      <sheetName val="13"/>
      <sheetName val="14"/>
      <sheetName val="NN-12"/>
      <sheetName val="PP-30"/>
      <sheetName val="PP-31"/>
      <sheetName val="PP-40"/>
      <sheetName val="BPR-1"/>
      <sheetName val="Note"/>
      <sheetName val="Data"/>
      <sheetName val="B-10"/>
      <sheetName val="B-30"/>
      <sheetName val="U-1 "/>
      <sheetName val="KK"/>
      <sheetName val="M&amp;MM"/>
      <sheetName val="NN"/>
      <sheetName val="sales cut off"/>
      <sheetName val="purchase cut off"/>
      <sheetName val="Hypothesis"/>
      <sheetName val="Profitability Analysis"/>
      <sheetName val="FSA"/>
      <sheetName val="F-1&amp;2"/>
      <sheetName val="CF1"/>
      <sheetName val="Purch cut off"/>
      <sheetName val="M&amp;MM-10"/>
      <sheetName val="pp-1"/>
      <sheetName val="40 (2)"/>
      <sheetName val="50 (2)"/>
      <sheetName val="60"/>
      <sheetName val="70"/>
      <sheetName val="BIF-collect"/>
      <sheetName val="BIF-OR"/>
      <sheetName val="Module1"/>
      <sheetName val="Module2"/>
      <sheetName val="Module3"/>
      <sheetName val="Future"/>
      <sheetName val="Attachment"/>
      <sheetName val="30 "/>
      <sheetName val="Recovered_Sheet1"/>
      <sheetName val="Consol adjustments"/>
      <sheetName val="Goodwill"/>
      <sheetName val="Financial stats"/>
      <sheetName val="Segment - 2002 (new)"/>
      <sheetName val="Segment - 2002"/>
      <sheetName val="Changes in equity"/>
      <sheetName val="Inter-co"/>
      <sheetName val="Inter-co(subsidiary)"/>
      <sheetName val="MI"/>
      <sheetName val="FA-detailed"/>
      <sheetName val="P&amp;L-disclosure(2002)"/>
      <sheetName val="P&amp;L disclosure(2001)"/>
      <sheetName val="Cash flow -2001"/>
      <sheetName val="Consol cashflow"/>
      <sheetName val="URP"/>
      <sheetName val="Dev Expenditure"/>
      <sheetName val="CF-1 2-unused"/>
      <sheetName val="Disposal"/>
      <sheetName val="Associate"/>
      <sheetName val="FA movement "/>
      <sheetName val="FA-summary"/>
      <sheetName val="CF-13"/>
      <sheetName val="CF-10-unused"/>
      <sheetName val="CF-11- unused"/>
      <sheetName val="FACON- unused"/>
      <sheetName val="CF-3 1999 - unused"/>
      <sheetName val="CF-22- unused"/>
      <sheetName val="Sheet1- unused"/>
      <sheetName val="000000"/>
      <sheetName val="bhb0603"/>
      <sheetName val="OS"/>
      <sheetName val="BPR-PL "/>
      <sheetName val="BPR-BS"/>
      <sheetName val="F-1,2"/>
      <sheetName val="F-99"/>
      <sheetName val="A-1"/>
      <sheetName val="A-10"/>
      <sheetName val="B-2"/>
      <sheetName val="B-3"/>
      <sheetName val="L-2"/>
      <sheetName val="M MM "/>
      <sheetName val="U dis"/>
      <sheetName val="U-1"/>
      <sheetName val="U-3"/>
      <sheetName val="U-4"/>
      <sheetName val="BB-2"/>
      <sheetName val="BB-10"/>
      <sheetName val="BB-17"/>
      <sheetName val="FIN297"/>
      <sheetName val="DD"/>
      <sheetName val="DD-1"/>
      <sheetName val="FF-4(a)"/>
      <sheetName val="10,20"/>
      <sheetName val="10-1"/>
      <sheetName val="32"/>
      <sheetName val="Bank Rec review"/>
      <sheetName val="A-2"/>
      <sheetName val="C-10"/>
      <sheetName val="NRV-1"/>
      <sheetName val="NRV-2"/>
      <sheetName val="N-10"/>
      <sheetName val="N-11"/>
      <sheetName val="N-12"/>
      <sheetName val="N-20"/>
      <sheetName val="AA-3"/>
      <sheetName val="CC-24"/>
      <sheetName val="CC-50"/>
      <sheetName val="25"/>
      <sheetName val="dr"/>
      <sheetName val="Statement"/>
      <sheetName val="auditor"/>
      <sheetName val="acs"/>
      <sheetName val="fixed"/>
      <sheetName val="xxx"/>
      <sheetName val="details"/>
      <sheetName val="accumdeprn"/>
      <sheetName val="addl cost"/>
      <sheetName val="dev_exp (2)"/>
      <sheetName val="dev_exp"/>
      <sheetName val="Addl Dev Exp"/>
      <sheetName val="F-2 (2)"/>
      <sheetName val="CF-IS"/>
      <sheetName val="CF-SCE"/>
      <sheetName val="DIVIDENDS"/>
      <sheetName val="Profit anal"/>
      <sheetName val="F-1l F-2"/>
      <sheetName val="Income Statement"/>
      <sheetName val="Statement of Equity"/>
      <sheetName val="5 Analysis"/>
      <sheetName val="   Contents"/>
      <sheetName val="1 LeadSchedule"/>
      <sheetName val="2 Sec108"/>
      <sheetName val="3 P&amp;L - 4 Op.Exp"/>
      <sheetName val="3A Turnover 3B COS"/>
      <sheetName val="   Directors"/>
      <sheetName val="Shareholders"/>
      <sheetName val="Dividend"/>
      <sheetName val="ITA-RA"/>
      <sheetName val="Int-rest"/>
      <sheetName val="OTHER (2)"/>
      <sheetName val="Company Info"/>
      <sheetName val="Summary of Fixed Assets"/>
      <sheetName val="Additions"/>
      <sheetName val="Disposals"/>
      <sheetName val="Hire Purchase"/>
      <sheetName val="Lease"/>
      <sheetName val="Controlled Transfer"/>
      <sheetName val="CA Comp"/>
      <sheetName val="IBA Comp "/>
      <sheetName val="FSL"/>
      <sheetName val="F-7B"/>
      <sheetName val="B-1."/>
      <sheetName val="U-2"/>
      <sheetName val="20-1"/>
      <sheetName val="20-2"/>
      <sheetName val="30-1"/>
      <sheetName val="30-2"/>
      <sheetName val="30(old)"/>
      <sheetName val="F-8-20-1"/>
      <sheetName val="TB-gl"/>
      <sheetName val="gl"/>
      <sheetName val="OSM"/>
      <sheetName val="AWPs Template"/>
      <sheetName val="A2-1 CLA"/>
      <sheetName val="A2-2 RJE"/>
      <sheetName val="A2-3 SAD"/>
      <sheetName val="A3"/>
      <sheetName val="A8"/>
      <sheetName val="Review Recon"/>
      <sheetName val="Review Cash book"/>
      <sheetName val="E"/>
      <sheetName val="E1"/>
      <sheetName val="E3 Recoverability"/>
      <sheetName val="E-1_Recoverability"/>
      <sheetName val="E-2"/>
      <sheetName val="G"/>
      <sheetName val="I"/>
      <sheetName val="J"/>
      <sheetName val="J-1 OSM"/>
      <sheetName val="J1 Devt costs breakdown"/>
      <sheetName val="J2 Budget &amp; Att profit"/>
      <sheetName val="J3 Actual 04"/>
      <sheetName val="J4  Lots sold report CHD"/>
      <sheetName val="J-1-1_Commission"/>
      <sheetName val="Recog Prof"/>
      <sheetName val="J-consol sv11"/>
      <sheetName val="J 1-1(2)"/>
      <sheetName val="K"/>
      <sheetName val="K-1"/>
      <sheetName val="Unrecorded"/>
      <sheetName val="O"/>
      <sheetName val="O-1_Prov.Tax-2004"/>
      <sheetName val="Capital allowance"/>
      <sheetName val="P"/>
      <sheetName val="P-1"/>
      <sheetName val="P1"/>
      <sheetName val="P2A"/>
      <sheetName val="P2B"/>
      <sheetName val="P3A"/>
      <sheetName val="P3B"/>
      <sheetName val="P3C"/>
      <sheetName val="T"/>
      <sheetName val="U-5"/>
      <sheetName val="U-6"/>
      <sheetName val="U1 Salary resonableness"/>
      <sheetName val="U1_Rental"/>
      <sheetName val="U2_Total Salary"/>
      <sheetName val="CHSB Salary Allocation Summary"/>
      <sheetName val="MegaPalm salary Allocation"/>
      <sheetName val="U4_RCSLS Interest"/>
      <sheetName val="E-2_Recognition of sales 03 "/>
      <sheetName val="J-5_Pre-acq dev cost alloc 03"/>
      <sheetName val="J-3_Bgt 03"/>
      <sheetName val="J-2_% of compl_Final 03"/>
      <sheetName val="J-3_Puan Sri Comm 03"/>
      <sheetName val="J-4_Rebate reasona03"/>
      <sheetName val="Listing of CNs 03"/>
      <sheetName val="Fees 03"/>
      <sheetName val="F-1 F-2"/>
      <sheetName val="D"/>
      <sheetName val="B "/>
      <sheetName val="B-4"/>
      <sheetName val="U-disc"/>
      <sheetName val="BB-5"/>
      <sheetName val="CC-3"/>
      <sheetName val="20 30"/>
      <sheetName val="70 "/>
      <sheetName val="MCMD95"/>
      <sheetName val="GL --&gt; Interim"/>
      <sheetName val="Top Summary"/>
      <sheetName val="GL Input Validations"/>
      <sheetName val="Scratchpad"/>
      <sheetName val="14 Column"/>
      <sheetName val="7 Column"/>
      <sheetName val="Cover "/>
      <sheetName val="Index "/>
      <sheetName val="Direct Report"/>
      <sheetName val="Dtr Rpt - 1 - 3"/>
      <sheetName val="Dtrs stmt - 4"/>
      <sheetName val="Aud Rpt - 5"/>
      <sheetName val="P&amp;L - 6"/>
      <sheetName val="BS - 7"/>
      <sheetName val="Equity - 8"/>
      <sheetName val="CF - 9"/>
      <sheetName val="Notes - 10 - 12"/>
      <sheetName val="Sch A"/>
      <sheetName val="Notes 2"/>
      <sheetName val="cashflowcomp"/>
      <sheetName val="cashflowcomp (2)"/>
      <sheetName val="A2l2"/>
      <sheetName val="Q"/>
      <sheetName val="F"/>
      <sheetName val="H"/>
      <sheetName val="SUMM"/>
      <sheetName val="OS list"/>
      <sheetName val="A3l1"/>
      <sheetName val="A3l1-1"/>
      <sheetName val="A2l1-RJE"/>
      <sheetName val="A2l2-CLA"/>
      <sheetName val="A2l3-SAD"/>
      <sheetName val="C8"/>
      <sheetName val="EA"/>
      <sheetName val="EC"/>
      <sheetName val="E1l1"/>
      <sheetName val="E7"/>
      <sheetName val="F1"/>
      <sheetName val="F2"/>
      <sheetName val="F3"/>
      <sheetName val="F4"/>
      <sheetName val="F5"/>
      <sheetName val="F6"/>
      <sheetName val="GA"/>
      <sheetName val="G1"/>
      <sheetName val="G2"/>
      <sheetName val="G4"/>
      <sheetName val="H1"/>
      <sheetName val="IA"/>
      <sheetName val="K1"/>
      <sheetName val="K2"/>
      <sheetName val="K3"/>
      <sheetName val="K3l1"/>
      <sheetName val="K4"/>
      <sheetName val="K5"/>
      <sheetName val="K6"/>
      <sheetName val="K7"/>
      <sheetName val="N1"/>
      <sheetName val="N2"/>
      <sheetName val="N8"/>
      <sheetName val="N9"/>
      <sheetName val="OA"/>
      <sheetName val="O1"/>
      <sheetName val="O2-CA"/>
      <sheetName val="O3-Disposal"/>
      <sheetName val="O4"/>
      <sheetName val="Pl1"/>
      <sheetName val="P1l2"/>
      <sheetName val="R"/>
      <sheetName val="R1-Sch I"/>
      <sheetName val="R2-Sch IIa"/>
      <sheetName val="R3-Sch IIb"/>
      <sheetName val="R4-Sch III"/>
      <sheetName val="R5-NQA04"/>
      <sheetName val="R6-NQA03"/>
      <sheetName val="R1"/>
      <sheetName val="R1l1"/>
      <sheetName val="R1l2"/>
      <sheetName val="S"/>
      <sheetName val="Issues"/>
      <sheetName val="SRM(final)"/>
      <sheetName val="SAD(not used)"/>
      <sheetName val="RJE(not used)"/>
      <sheetName val="A3-1l2"/>
      <sheetName val="A3|3"/>
      <sheetName val="E-2(not used)"/>
      <sheetName val="K(disclosure)"/>
      <sheetName val="K (2)"/>
      <sheetName val="K1-DepnReasonablenessTest"/>
      <sheetName val="N2 Prov for bonus(final)"/>
      <sheetName val="N3 Prov for audit fee(final)"/>
      <sheetName val="N4"/>
      <sheetName val="N5(final)"/>
      <sheetName val="O(final)"/>
      <sheetName val="O1(final)"/>
      <sheetName val="O2(final)"/>
      <sheetName val="R(final)"/>
      <sheetName val="R1(final)"/>
      <sheetName val="R2(final)"/>
      <sheetName val="UA-Disclosure items(final)"/>
      <sheetName val="U10|20"/>
      <sheetName val="U10|1"/>
      <sheetName val="U20|1"/>
      <sheetName val="Purchases cut off"/>
      <sheetName val="Payroll analysis(final)"/>
      <sheetName val="EPF(final)"/>
      <sheetName val="U-70"/>
      <sheetName val="PreM'sia(info)"/>
      <sheetName val="PreBrunei(info) (2)"/>
      <sheetName val="PreBrunei(info)"/>
      <sheetName val="F.G6-1 "/>
      <sheetName val="F.G6-2"/>
      <sheetName val="F.G7-1"/>
      <sheetName val="F.G7-2"/>
      <sheetName val="F.G8-1 "/>
      <sheetName val="F.G8-2"/>
      <sheetName val="Com(Brunei)"/>
      <sheetName val="Com(M'sia)"/>
      <sheetName val="H-lead"/>
      <sheetName val="H1_MGS"/>
      <sheetName val="H2_Cagamas"/>
      <sheetName val="H3_Debentures"/>
      <sheetName val="H4_Quoted Shares"/>
      <sheetName val="revised high demand"/>
      <sheetName val="BB-1 (2)"/>
      <sheetName val="A2-5"/>
      <sheetName val="A2-2"/>
      <sheetName val="Provision DD"/>
      <sheetName val="A8-2"/>
      <sheetName val="A8-5"/>
      <sheetName val="Form EYP 1"/>
      <sheetName val="FS - 1"/>
      <sheetName val="FS - 2"/>
      <sheetName val="FS - 3"/>
      <sheetName val="C1"/>
      <sheetName val="C2 FD"/>
      <sheetName val="G2-1 "/>
      <sheetName val="K1-2 Policy"/>
      <sheetName val="N7Accrual"/>
      <sheetName val="Q1"/>
      <sheetName val="Q1-1"/>
      <sheetName val="U1income statm"/>
      <sheetName val="u1ar"/>
      <sheetName val="U2direct cost"/>
      <sheetName val="U3 fees reasonable"/>
      <sheetName val="U4 EPF &amp;staff"/>
      <sheetName val="U1 (2)"/>
      <sheetName val="U3 fees reasonable (2)"/>
      <sheetName val="U4 EPF &amp;staff (2)"/>
      <sheetName val="Capital Allowances"/>
      <sheetName val="PL Mapping"/>
      <sheetName val="download 06022002"/>
      <sheetName val="Tabelle3"/>
      <sheetName val="MV INS &amp; R.TAX EXP LIST"/>
      <sheetName val="EQMT INS EXP LIST"/>
      <sheetName val="PREPAID-INS,RTAX"/>
      <sheetName val="3 P&amp;L - 3A Op.Exp"/>
      <sheetName val="4 Analysis"/>
      <sheetName val="Other"/>
      <sheetName val="M, MM"/>
      <sheetName val=" BB-2"/>
      <sheetName val="CC-1"/>
      <sheetName val="CC-2"/>
      <sheetName val="CC-3-1"/>
      <sheetName val="PP-2"/>
      <sheetName val="RCD 5- (APPENDIX 1)"/>
      <sheetName val="k-Discl"/>
      <sheetName val="DM"/>
      <sheetName val="LABOUR,SUB-CON,LEASE"/>
      <sheetName val="ADM&amp; OHH INCOME"/>
      <sheetName val="S.OH"/>
      <sheetName val="BPR-Bloom"/>
      <sheetName val="F-4l5"/>
      <sheetName val="UA"/>
      <sheetName val="cover"/>
      <sheetName val="accounts"/>
      <sheetName val="stmt of equity"/>
      <sheetName val="FA"/>
      <sheetName val="auditors' report"/>
      <sheetName val="Attach"/>
      <sheetName val="Hypo"/>
      <sheetName val="AP110 sup"/>
      <sheetName val="AP110sup"/>
      <sheetName val="FF "/>
      <sheetName val="FF-2 (1)"/>
      <sheetName val="FF-2 (2)"/>
      <sheetName val="FF-2 (3)"/>
      <sheetName val="KK-1"/>
      <sheetName val="MM-1"/>
      <sheetName val="MM-10"/>
      <sheetName val="NN-1"/>
      <sheetName val="Payroll"/>
      <sheetName val="U dis (3)"/>
      <sheetName val="U dis (2)"/>
      <sheetName val="F-1,2 (2)"/>
      <sheetName val="F-3 (2)"/>
      <sheetName val="F-22 (2)"/>
      <sheetName val="F-1,2 (3)"/>
      <sheetName val="F-3 (3)"/>
      <sheetName val="F-22 (3)"/>
      <sheetName val="CF-4 "/>
      <sheetName val="CF-1,2"/>
      <sheetName val="CF-3"/>
      <sheetName val="CF-4"/>
      <sheetName val="notes"/>
      <sheetName val="ccf"/>
      <sheetName val="A5"/>
      <sheetName val="A5l1"/>
      <sheetName val="PPE"/>
      <sheetName val="(U3-2) Realised forex loss"/>
      <sheetName val="(U3) Unrealised forex gain-loss"/>
      <sheetName val="(U3-1) Realised forex gain"/>
      <sheetName val="**_x0000__x0000_"/>
      <sheetName val="CF-1"/>
      <sheetName val="CF-2"/>
      <sheetName val="BPR - Conclusion"/>
      <sheetName val="F-1l2"/>
      <sheetName val="F-8(FSA)"/>
      <sheetName val="F-9b"/>
      <sheetName val="F-9c"/>
      <sheetName val="F-21"/>
      <sheetName val="RCD-1-1"/>
      <sheetName val="C-5"/>
      <sheetName val="C-6"/>
      <sheetName val="C-6a"/>
      <sheetName val="M MM"/>
      <sheetName val="Pnl-10"/>
      <sheetName val="10-2"/>
      <sheetName val="30-Note"/>
      <sheetName val="30a"/>
      <sheetName val="CF workings"/>
      <sheetName val="Pg7"/>
      <sheetName val="Turnover"/>
      <sheetName val="SumV2"/>
      <sheetName val="WRAP"/>
      <sheetName val="Pg8"/>
      <sheetName val="Actvs Bud"/>
      <sheetName val="Pg15"/>
      <sheetName val="Current Year"/>
      <sheetName val="Pg11"/>
      <sheetName val="OHDcom"/>
      <sheetName val="assumption"/>
      <sheetName val="SRM"/>
      <sheetName val="A6-1l1"/>
      <sheetName val="A6-1l2"/>
      <sheetName val="A3-1"/>
      <sheetName val="A3-3"/>
      <sheetName val="A4"/>
      <sheetName val="A3-7"/>
      <sheetName val="E "/>
      <sheetName val="F "/>
      <sheetName val="G "/>
      <sheetName val="K-1 "/>
      <sheetName val="K-2"/>
      <sheetName val="N-1"/>
      <sheetName val="O-1"/>
      <sheetName val="U1"/>
      <sheetName val="U1-1"/>
      <sheetName val="U2"/>
      <sheetName val="U2-1"/>
      <sheetName val="U3-1"/>
      <sheetName val="Waterfall"/>
      <sheetName val="Tracker"/>
      <sheetName val="Sources&amp;Apps"/>
      <sheetName val="Holdco"/>
      <sheetName val="SPV"/>
      <sheetName val="EMIR"/>
      <sheetName val="Output"/>
      <sheetName val="Consol FY08"/>
      <sheetName val="Consol FY09"/>
      <sheetName val="Prop.Summ"/>
      <sheetName val="Val.Sum"/>
      <sheetName val="Prop.Schedule"/>
      <sheetName val="Adjustments"/>
      <sheetName val="Depn"/>
      <sheetName val="(1) Pacific Dunes"/>
      <sheetName val="(2) Peach Tree"/>
      <sheetName val="(3) St.Andrews"/>
      <sheetName val="(4) Crystal Down"/>
      <sheetName val="(5) Augusta"/>
      <sheetName val="(6) Fairwinds"/>
      <sheetName val="(7-A) BlueBay"/>
      <sheetName val="(7-B) Fountain Head"/>
      <sheetName val="(8) Pine Valley"/>
      <sheetName val="(9) Eagle Ridge"/>
      <sheetName val="(10) Yahoo"/>
      <sheetName val="(11) Sunningdale"/>
      <sheetName val="(12) New Office"/>
      <sheetName val="(13) Cypress Point"/>
      <sheetName val="(14) Pine Hurst"/>
      <sheetName val="(15) Manyata Blk B"/>
      <sheetName val="(16) Manyata Blk D1"/>
      <sheetName val="(17) Manyata Blk D2"/>
      <sheetName val="(18) Manyata Blk D3"/>
      <sheetName val="Mkt.Rent"/>
      <sheetName val="Fitout.I"/>
      <sheetName val="Exist.RR"/>
      <sheetName val="New.RR"/>
      <sheetName val="Carpark.I"/>
      <sheetName val="Terrace.I"/>
      <sheetName val="Maint.I"/>
      <sheetName val="Misc.I"/>
      <sheetName val="Sensitivity"/>
      <sheetName val="Revenue by tenants"/>
      <sheetName val="Depri Rates"/>
      <sheetName val="FA on 31.12.01"/>
      <sheetName val="FA on 31.3.02-Final"/>
      <sheetName val="FA on 31.12.02-Final"/>
      <sheetName val="FA Add 1.4.02 to 31.12.02"/>
      <sheetName val="FA on 31.12.02"/>
      <sheetName val="FA on 31.12.02 v 1.0"/>
      <sheetName val="Status"/>
      <sheetName val="Controls"/>
      <sheetName val="Sal Break up"/>
      <sheetName val="Segment Workings"/>
      <sheetName val="sal cost"/>
      <sheetName val="Deferred Tax "/>
      <sheetName val="Int on TDS Disallowance"/>
      <sheetName val="IT 09-10"/>
      <sheetName val="Debtors Ageing"/>
      <sheetName val="Cash Flow working "/>
      <sheetName val="Schedules"/>
      <sheetName val="CFS Final"/>
      <sheetName val="CF workings - BSR"/>
      <sheetName val="ExistingRangeDetails"/>
      <sheetName val="IEDC"/>
      <sheetName val="FA- Sch"/>
      <sheetName val="Groupings BSR revised"/>
      <sheetName val="FA 2009 - 10"/>
      <sheetName val="IT_DEP "/>
      <sheetName val="Groupings IGAAP"/>
      <sheetName val="Depreciation  fINAL (2)"/>
      <sheetName val="Investments - 2009"/>
      <sheetName val="TB 2010"/>
      <sheetName val="Journals"/>
      <sheetName val="Investments details"/>
      <sheetName val="bs-abs"/>
      <sheetName val="fa 000"/>
      <sheetName val="FA_Sch 07-08 (2)"/>
      <sheetName val="C Flow Final"/>
      <sheetName val="212 (1) (e) (2)"/>
      <sheetName val="217(2A)"/>
      <sheetName val="CF Lead 2010"/>
      <sheetName val="CF Work 2010"/>
      <sheetName val="short term fund"/>
      <sheetName val="Linked TB-3Unit"/>
      <sheetName val="Linked TB-EoU"/>
      <sheetName val="fa rupee"/>
      <sheetName val="Warranty"/>
      <sheetName val="note def tax"/>
      <sheetName val="IT computation 05"/>
      <sheetName val="IT computation 04"/>
      <sheetName val="Dep-28.02.2010"/>
      <sheetName val="Depreciation  fINAL"/>
      <sheetName val="Veh sale"/>
      <sheetName val="symphony-08-09"/>
      <sheetName val="IT computaion 03"/>
      <sheetName val="FBT"/>
      <sheetName val="AUDIT ISSUES"/>
      <sheetName val="IT 07-08 Final"/>
      <sheetName val="TB 2005"/>
      <sheetName val="CF Lead 2008"/>
      <sheetName val="CF Work 2008"/>
      <sheetName val="FA_Sch-link to iggap"/>
      <sheetName val="depn schedule"/>
      <sheetName val="sale deed value"/>
      <sheetName val="land cost17000"/>
      <sheetName val="sales details-13808"/>
      <sheetName val="MergerAnalysis"/>
      <sheetName val="Contribution"/>
      <sheetName val="AcqShares"/>
      <sheetName val="TgtShares"/>
      <sheetName val="Acq IS"/>
      <sheetName val="Tgt IS"/>
      <sheetName val="PFIS"/>
      <sheetName val="SumStat"/>
      <sheetName val="BlankPage"/>
      <sheetName val="Counters"/>
      <sheetName val="PRABHAT"/>
      <sheetName val="PRAVARDHAN"/>
      <sheetName val="Working of Returns Pro"/>
      <sheetName val="YAAGANTI"/>
      <sheetName val="FOUTNE"/>
      <sheetName val="ASIAN"/>
      <sheetName val="CV Financials"/>
      <sheetName val="Car Financials"/>
      <sheetName val="Profitability-Consol"/>
      <sheetName val="Cash Flow-Consol"/>
      <sheetName val="Corporate Budget"/>
      <sheetName val="Overhead Expenses -Final"/>
      <sheetName val="Consumables-Forging"/>
      <sheetName val="Consumables -Operations"/>
      <sheetName val="Electricity Charges"/>
      <sheetName val="Rejection "/>
      <sheetName val="raw mat."/>
      <sheetName val="Manpower"/>
      <sheetName val="Travel Plan"/>
      <sheetName val="Summary- HSE"/>
      <sheetName val="Details-HSE "/>
      <sheetName val="IT-Expenses"/>
      <sheetName val="HR-Details-New"/>
      <sheetName val="Manpower Budget-Revised "/>
      <sheetName val="HR-Details-Old"/>
      <sheetName val="Quality Exps"/>
      <sheetName val="Packing Cost"/>
      <sheetName val="Consumables HTF-Revised"/>
      <sheetName val="Repairs &amp; Maintenance"/>
      <sheetName val="Dep.-Revised"/>
      <sheetName val="observation"/>
      <sheetName val="RM Rates"/>
      <sheetName val="other cost"/>
      <sheetName val="Sheet3 (2)"/>
      <sheetName val="Sand Rqt."/>
      <sheetName val="Parameters"/>
      <sheetName val="Dep-IT-VDR"/>
      <sheetName val="Capex-Mar09"/>
      <sheetName val="Transaction with Sub"/>
      <sheetName val="Cashflow Stat"/>
      <sheetName val="BS PL  ANNXURE"/>
      <sheetName val="RELATED"/>
      <sheetName val="FIXED ASSET Cos Act"/>
      <sheetName val="FA ADDITIONS"/>
      <sheetName val="JV Dep NCU P&amp;M"/>
      <sheetName val="F.A-IT"/>
      <sheetName val="FA REGISTER CPU"/>
      <sheetName val="FA REGISTER NCU"/>
      <sheetName val="Deffered Tax 06-07"/>
      <sheetName val="DTLNCU"/>
      <sheetName val="Deffered Tax 04-05"/>
      <sheetName val="I-4 Domestic Subs &amp; ICDS-Mar6"/>
      <sheetName val="TDS Certis List"/>
      <sheetName val="Acc.Interest cal."/>
      <sheetName val="Omni Tech"/>
      <sheetName val="TAX AUDIT"/>
      <sheetName val="FA Reco in IT and Cos Act"/>
      <sheetName val="Option-2"/>
      <sheetName val="Expansion"/>
      <sheetName val="EXPANSION PROJECT"/>
      <sheetName val="LAMINATION PROJECT"/>
      <sheetName val="SEL requirement"/>
      <sheetName val="Tax Calculation"/>
      <sheetName val="Returns"/>
      <sheetName val="Admin"/>
      <sheetName val="Personnel cost Summary"/>
      <sheetName val="techniscian cost"/>
      <sheetName val="Staff Salary"/>
      <sheetName val="QC Exp"/>
      <sheetName val="Manpowerdependcost"/>
      <sheetName val="Ohbreakup"/>
      <sheetName val="Ohbreakup (euro)"/>
      <sheetName val="Term Loan &amp; Dep"/>
      <sheetName val="Term Loan &amp; Dep -euro"/>
      <sheetName val="Manpowerbreakupctc"/>
      <sheetName val="working capital"/>
      <sheetName val="BOARD MEET"/>
      <sheetName val="FFR-I"/>
      <sheetName val="FFR-II"/>
      <sheetName val="EX SUM"/>
      <sheetName val="MIS IN RS"/>
      <sheetName val="ACTUAL"/>
      <sheetName val="BUDGET"/>
      <sheetName val="NEXT YEAR PRICING"/>
      <sheetName val="COGS SUMMARY"/>
      <sheetName val="SCH"/>
      <sheetName val="ITFORMAT"/>
      <sheetName val="RPD"/>
      <sheetName val="PROFIT ELE"/>
      <sheetName val="Adj"/>
      <sheetName val="IT"/>
      <sheetName val="SALE APR TO JAN"/>
      <sheetName val="mat assset"/>
      <sheetName val="elin"/>
      <sheetName val="Cash flow - 01.11.09"/>
      <sheetName val="Cash Flow. (2)"/>
      <sheetName val="Cash Flow."/>
      <sheetName val="Projection till March 2010"/>
      <sheetName val="Cash Flow Sep 09 - Mar 10 rev 2"/>
      <sheetName val="Cash Flow Sep 09 - Mar 10 rec"/>
      <sheetName val="Buyers Credit"/>
      <sheetName val="LC"/>
      <sheetName val="TL"/>
      <sheetName val="Cash Flow Sep - Nov"/>
      <sheetName val="SBP TL Utilisation"/>
      <sheetName val="FDY new"/>
      <sheetName val="mach shop new"/>
      <sheetName val="H2 Plan"/>
      <sheetName val="Cash Flow revised upto Sep"/>
      <sheetName val="FDY"/>
      <sheetName val="mach shop"/>
      <sheetName val="Purch"/>
      <sheetName val="Fix &amp; patt"/>
      <sheetName val="Cash Flow revised"/>
      <sheetName val="Cash Flow-28.7.09"/>
      <sheetName val="PNB - 12.5"/>
      <sheetName val="Cash Flow -Jul-Sep09-28.7.09"/>
      <sheetName val="BC Liab 100709"/>
      <sheetName val=" LC Liab 100709"/>
      <sheetName val="Cash Flow - July 09"/>
      <sheetName val="Foundry"/>
      <sheetName val="Machine Shop"/>
      <sheetName val="Purchase"/>
      <sheetName val="Admin &amp; RM"/>
      <sheetName val="PnL "/>
      <sheetName val="Cash flow "/>
      <sheetName val="Cash Flow - Feb 10"/>
      <sheetName val="CF- Sep 10"/>
      <sheetName val="CF- Aug 10"/>
      <sheetName val="CF- Jul 10"/>
      <sheetName val="CF- Jun 10"/>
      <sheetName val="CF - May 10"/>
      <sheetName val="BC"/>
      <sheetName val="CF- Apr 10 "/>
      <sheetName val="CF - Mar 10"/>
      <sheetName val="Cash Flow - Jan 10"/>
      <sheetName val="Cash Flow - Dec 09"/>
      <sheetName val="Event"/>
      <sheetName val="Travelling"/>
      <sheetName val="Grade wise"/>
      <sheetName val="Manpower-Working"/>
      <sheetName val="HR Budget"/>
      <sheetName val="Capex &amp; Revenue"/>
      <sheetName val="Explanations"/>
      <sheetName val="H_Schedule"/>
      <sheetName val="H_MAIN"/>
      <sheetName val="Schedule to PL cfs"/>
      <sheetName val="TRT-Data"/>
      <sheetName val="High lights  -1"/>
      <sheetName val=" PL 2005-06(Absolute)"/>
      <sheetName val=" PL 2005-06 in MW"/>
      <sheetName val="Financials P&amp;L- in Value"/>
      <sheetName val="Financials P&amp;L - in %"/>
      <sheetName val="Presentation Working (2)"/>
      <sheetName val="BS Absolute"/>
      <sheetName val="Net Worth &amp; Debt "/>
      <sheetName val="Reco Sales Sel vs CFS"/>
      <sheetName val="Reduct Working Capital"/>
      <sheetName val="Foreign Risk"/>
      <sheetName val="31.03.05"/>
      <sheetName val="June 05 Summary"/>
      <sheetName val="Out of March 05 Prepaid"/>
      <sheetName val=" PrepaidMarch 05"/>
      <sheetName val="Prepaid Acct. June 05"/>
      <sheetName val="Insurance June 05"/>
      <sheetName val="June 05 SAP data Prepaid Acct."/>
      <sheetName val="04-05"/>
      <sheetName val="INSURANCE"/>
      <sheetName val="working JD"/>
      <sheetName val="base data"/>
      <sheetName val="wtg cost"/>
      <sheetName val="wtg cost (2)"/>
      <sheetName val="3000330"/>
      <sheetName val="1.3.05"/>
      <sheetName val="All"/>
      <sheetName val="TN"/>
      <sheetName val="GJ"/>
      <sheetName val="MH"/>
      <sheetName val="Proje PL Found"/>
      <sheetName val="Product Costing"/>
      <sheetName val="23813- Realistic"/>
      <sheetName val="Dispatch"/>
      <sheetName val="Sales Graph Foundry"/>
      <sheetName val="Sales Graph"/>
      <sheetName val="Sales Plan"/>
      <sheetName val="Sales Analysis"/>
      <sheetName val="KEY Mterics"/>
      <sheetName val="Budget -Suzlon Consolidation"/>
      <sheetName val="Interest-Summary"/>
      <sheetName val="Working- interest"/>
      <sheetName val="Working Details"/>
      <sheetName val="Month Wise Cash Flow"/>
      <sheetName val="3 year Plans"/>
      <sheetName val="Profitability-VDR"/>
      <sheetName val="Profitability-VDR (2)"/>
      <sheetName val="non use"/>
      <sheetName val="Depreciation"/>
      <sheetName val="Slide -8 Capex (2)"/>
      <sheetName val="Slide-1-Ex.Summary"/>
      <sheetName val="Slide-2- Profitability"/>
      <sheetName val="Slide-3-Expenses"/>
      <sheetName val="Slide -4-Sales"/>
      <sheetName val="Slide-5-Break Even"/>
      <sheetName val="Slide-6-Fund Flow"/>
      <sheetName val="Slide 7-Working Capital"/>
      <sheetName val="Slide -9 Assumption"/>
      <sheetName val="Slide-10-Core Team"/>
      <sheetName val="Slide-11 BS"/>
      <sheetName val="Slide-IDFC"/>
      <sheetName val="Slide-Payback Period"/>
      <sheetName val="Slide -8 Capex"/>
      <sheetName val="Mthly-BS"/>
      <sheetName val="Mthly Cash Flow"/>
      <sheetName val="Mthly-Fund flow"/>
      <sheetName val="Mthly-Profitability"/>
      <sheetName val="Admin Cost- Others"/>
      <sheetName val="Interest"/>
      <sheetName val="Consumbales-HTF"/>
      <sheetName val="Quality"/>
      <sheetName val="Consumables Mat Lab "/>
      <sheetName val="Consumables-Forging "/>
      <sheetName val="Machine Shop-I"/>
      <sheetName val="IT-Expenses "/>
      <sheetName val="List"/>
      <sheetName val="Ch Summary Forging"/>
      <sheetName val="ch summary foundry"/>
      <sheetName val="Chnge Summry"/>
      <sheetName val="Sales Comparison"/>
      <sheetName val="FA schedule final"/>
      <sheetName val="FA Schedule"/>
      <sheetName val="1000"/>
      <sheetName val="1002"/>
      <sheetName val="1003"/>
      <sheetName val="1004"/>
      <sheetName val="1005"/>
      <sheetName val="1006"/>
      <sheetName val="1007"/>
      <sheetName val="1009"/>
      <sheetName val="1203"/>
      <sheetName val="1102"/>
      <sheetName val="TP Shift_1005"/>
      <sheetName val="Production Rejection Review (2)"/>
      <sheetName val="BS PL ABS (2)"/>
      <sheetName val="Schedule EY (2)"/>
      <sheetName val="Consolidated - Financials"/>
      <sheetName val="Forging Financials"/>
      <sheetName val="Forging - Operations"/>
      <sheetName val="Foundry Financials"/>
      <sheetName val="Foundry - Operations "/>
      <sheetName val="Sheet"/>
      <sheetName val="Executive Summary-Forging"/>
      <sheetName val="Cash Profitability-VDR"/>
      <sheetName val="Marketing Update"/>
      <sheetName val="Scrap-Marketing"/>
      <sheetName val="NOWC-VDR"/>
      <sheetName val="Cat Master"/>
      <sheetName val="Capital Advance V&amp;C"/>
      <sheetName val="CAS Working"/>
      <sheetName val="Con. V&amp;C New"/>
      <sheetName val="5. FA -C"/>
      <sheetName val="5. FA -V"/>
      <sheetName val="Audbs"/>
      <sheetName val="audsc-bs"/>
      <sheetName val="aud sch pl"/>
      <sheetName val="FA -FINAL"/>
      <sheetName val="Workpapers for CF IN Rs"/>
      <sheetName val="audwork"/>
      <sheetName val="wtd avg shares'08"/>
      <sheetName val="de"/>
      <sheetName val="FS MAR 06 EY RD"/>
      <sheetName val="SCH MAR 06 EY RD"/>
      <sheetName val="Linked CF - RD FINAL"/>
      <sheetName val="c-14-4-07"/>
      <sheetName val="Wtd avg no of shares"/>
      <sheetName val="c+14-4-07"/>
      <sheetName val="Sept-10"/>
      <sheetName val="Sales Collection"/>
      <sheetName val="Forging-100%"/>
      <sheetName val="LC BC Collection"/>
      <sheetName val="Synefra-Payment Schedule"/>
      <sheetName val="Write Up"/>
      <sheetName val="Summary Debtors"/>
      <sheetName val="catcmb"/>
      <sheetName val="catvdr"/>
      <sheetName val="fflow"/>
      <sheetName val="sch pl"/>
      <sheetName val="pivot templ"/>
      <sheetName val="temp"/>
      <sheetName val="Vdr FA"/>
      <sheetName val="coimb FA"/>
      <sheetName val="sefl FA"/>
      <sheetName val="Cash flow EY"/>
      <sheetName val="Workpapers for cash flow"/>
      <sheetName val="l&amp;a"/>
      <sheetName val="Comp Code"/>
      <sheetName val="Traded Goods"/>
      <sheetName val="Head Count"/>
      <sheetName val="List of creditors"/>
      <sheetName val="Debtors with ageing"/>
      <sheetName val="l &amp; a BRE UP"/>
      <sheetName val="L&amp;A break up"/>
      <sheetName val="CWIP"/>
      <sheetName val="Account Break Up"/>
      <sheetName val="FD Break up"/>
      <sheetName val="Executive Summary-Forging-Revis"/>
      <sheetName val="CBTR-Capex"/>
      <sheetName val="IDFC Forging Financials"/>
      <sheetName val="IDFC Forging - Operations"/>
      <sheetName val="Head Counts Forging"/>
      <sheetName val="Head Counts Foundry"/>
      <sheetName val="Foundry Order Highlights"/>
      <sheetName val="Forging order Highlights"/>
      <sheetName val="Cust Status Foundry"/>
      <sheetName val="Cust Status Forging"/>
      <sheetName val="Cust Outlook"/>
      <sheetName val="Sales Order Foundry"/>
      <sheetName val="Forging order Apr-Mar"/>
      <sheetName val="EHS Foundry"/>
      <sheetName val="EHS"/>
      <sheetName val="Production Rejection-Foundry"/>
      <sheetName val="Production Rejection-Forging"/>
      <sheetName val="Consol-Balance Sheet"/>
      <sheetName val="Budget- Detailed-Linked "/>
      <sheetName val="Profitability-CBTR"/>
      <sheetName val="Profitability-consoliodated"/>
      <sheetName val="cash profit-CBTR"/>
      <sheetName val="cash profit-Consol"/>
      <sheetName val="Cost Reduction"/>
      <sheetName val="Executive Summary-Foundry"/>
      <sheetName val="BS, P&amp;L"/>
      <sheetName val="RM Consumption"/>
      <sheetName val="Cash flow -cbtr"/>
      <sheetName val="NOwc-CBTR"/>
      <sheetName val="NOWC-Consol"/>
      <sheetName val="Project Cost - Final"/>
      <sheetName val="Key Operation Metrics-R"/>
      <sheetName val="RM Procurement"/>
      <sheetName val="HR Metrics"/>
      <sheetName val="Statutory, Business Challenges"/>
      <sheetName val="Other Customers"/>
      <sheetName val="Executive Sumary"/>
      <sheetName val="Foundry Cum Prod"/>
      <sheetName val="Sales plan vs actuals"/>
      <sheetName val="Up-load"/>
      <sheetName val="Sales Order Summary"/>
      <sheetName val="NOWC-CBTR "/>
      <sheetName val="BS, P&amp;L - Dec 09"/>
      <sheetName val="Statutory, Business Challen "/>
      <sheetName val="Profitability (21)"/>
      <sheetName val="Profitability (20)"/>
      <sheetName val="Profitability (24)"/>
      <sheetName val="Profitability (30)"/>
      <sheetName val="pessimistic"/>
      <sheetName val="realistic"/>
      <sheetName val="optimistic"/>
      <sheetName val="Admin Cost"/>
      <sheetName val="HT-'10-'11"/>
      <sheetName val="issues &amp; concerns  (2)"/>
      <sheetName val="Balance sheet and PL"/>
      <sheetName val="revised template"/>
      <sheetName val="RPT"/>
      <sheetName val="dta sales"/>
      <sheetName val="dec09"/>
      <sheetName val="Crs"/>
      <sheetName val="l1"/>
      <sheetName val="l5,7"/>
      <sheetName val="l6"/>
      <sheetName val="L9 BC"/>
      <sheetName val="lead curr liab"/>
      <sheetName val="statutory"/>
      <sheetName val="cap prov"/>
      <sheetName val="SAP format"/>
      <sheetName val="prov"/>
      <sheetName val="restate crs"/>
      <sheetName val="grn prov"/>
      <sheetName val="lbbw loan"/>
      <sheetName val="LTRB"/>
      <sheetName val="leave"/>
      <sheetName val="gratuity"/>
      <sheetName val="crs movmt"/>
      <sheetName val="Apr-Dec Billing"/>
      <sheetName val="Jan-Mar 05"/>
      <sheetName val="extended O&amp;M"/>
      <sheetName val="RAj"/>
      <sheetName val="Guj"/>
      <sheetName val="Mah"/>
      <sheetName val="As Per Model F.S."/>
      <sheetName val="Sub Lead- Loans to Subsidiaries"/>
      <sheetName val="Adv. Recd in cash or Kind"/>
      <sheetName val="Sub Lead- ICD"/>
      <sheetName val="Sub lead - Deposits others "/>
      <sheetName val="Doubtful loans and advances"/>
      <sheetName val="LOANS TO SUB"/>
      <sheetName val="Other loans &amp; advances"/>
      <sheetName val="Share application money "/>
      <sheetName val="Advance Income tax"/>
      <sheetName val="Security deposit"/>
      <sheetName val="Rent &amp; EMD "/>
      <sheetName val="Govt Deposit "/>
      <sheetName val="Working June 05"/>
      <sheetName val="Tel &amp; Other"/>
      <sheetName val="loan-SE GMBH"/>
      <sheetName val="Loan-AERH"/>
      <sheetName val="Loan-SWECO"/>
      <sheetName val="Loan-SEAUSTRAILIA"/>
      <sheetName val="Loan-SWSL"/>
      <sheetName val="Loan-SGPL"/>
      <sheetName val="ICD-SGWL"/>
      <sheetName val="ICD-SRPL"/>
      <sheetName val="ICD-SSPL"/>
      <sheetName val="ICD-SDPL"/>
      <sheetName val="Service Tax Inpur credit March "/>
      <sheetName val="Advance Tax  and  TDS"/>
      <sheetName val="Share Application Money"/>
      <sheetName val="Adv tax and tds March 05"/>
      <sheetName val=" BS SCH"/>
      <sheetName val=" BS &amp; F Flow"/>
      <sheetName val="Sales Budget"/>
      <sheetName val="Scrap Sale"/>
      <sheetName val="RM_Cost"/>
      <sheetName val="Cons_Melting"/>
      <sheetName val="Cons_Moulding"/>
      <sheetName val="Cons_Fettling"/>
      <sheetName val="Salary"/>
      <sheetName val="Other Production overheads"/>
      <sheetName val="Fixed overheads"/>
      <sheetName val="Interest &amp; fin chrs"/>
      <sheetName val="Repairs"/>
      <sheetName val="Mc shop"/>
      <sheetName val=" Base data"/>
      <sheetName val="Slides 1"/>
      <sheetName val="Slides 2"/>
      <sheetName val="Slides 3"/>
      <sheetName val="Slide 4"/>
      <sheetName val="slide 5"/>
      <sheetName val="Cost"/>
      <sheetName val="Cash Flow-CBTR"/>
      <sheetName val="assum"/>
      <sheetName val="Sensitivity Analysis"/>
      <sheetName val="basic assu"/>
      <sheetName val="IO Norms"/>
      <sheetName val="Price assumptions"/>
      <sheetName val="Project Cost"/>
      <sheetName val="Capex"/>
      <sheetName val="Procurement RM"/>
      <sheetName val="Cost RM"/>
      <sheetName val="COP"/>
      <sheetName val="Mat Bal"/>
      <sheetName val="Project Depreciation"/>
      <sheetName val="Project Debt"/>
      <sheetName val="Existing Depreciation"/>
      <sheetName val="Existing Debt"/>
      <sheetName val="Existing Debt - Unsecured"/>
      <sheetName val="DSCR"/>
      <sheetName val="Key Financials"/>
      <sheetName val="Int acc"/>
      <sheetName val="Format S Tables"/>
      <sheetName val="Capital Items"/>
      <sheetName val="cvc"/>
      <sheetName val="tra-vat-lieu"/>
      <sheetName val="PTDG(gia tri cu)"/>
      <sheetName val="PTDG (phan dieu chinh)"/>
      <sheetName val="dtct_GD1 (tong hop)"/>
      <sheetName val="dtct_GD1 (phan dieu chinh tang)"/>
      <sheetName val="dtct_GD1 (phan dieu chinh giam"/>
      <sheetName val="GTXL(P dieu chinh tang)"/>
      <sheetName val="GTXL(P dieu chinh giam)"/>
      <sheetName val="THGD1(P dieu chinh)"/>
      <sheetName val="THGD1(P dieu chinh) (2)"/>
      <sheetName val="kstk"/>
      <sheetName val="dtct_GD1"/>
      <sheetName val="GTXL. "/>
      <sheetName val="THGD1"/>
      <sheetName val="Tra_bang"/>
      <sheetName val="CPkhaithacdat"/>
      <sheetName val="DGKSKTTC"/>
      <sheetName val="DgiaksatDHC4,"/>
      <sheetName val="dongia"/>
      <sheetName val="dgGPMB"/>
      <sheetName val="KSGPMB"/>
      <sheetName val="DGKSKTTC (2)"/>
      <sheetName val="kstk (2)"/>
      <sheetName val="dongia (2)"/>
      <sheetName val="giaithich"/>
      <sheetName val="XL4Poppy"/>
      <sheetName val="NCU -Rev 1"/>
      <sheetName val="RBU - Rev 1"/>
      <sheetName val="bhuj"/>
      <sheetName val="capex comparison"/>
      <sheetName val="major eqpt"/>
      <sheetName val="Detailed - RBU"/>
      <sheetName val="Total Cost-RBU"/>
      <sheetName val="RBU"/>
      <sheetName val="CAPEX Comparision RBU"/>
      <sheetName val="parametri"/>
      <sheetName val="1.Highlights"/>
      <sheetName val="2.TdB(sintesi)"/>
      <sheetName val="3.TdB(dett.paese)"/>
      <sheetName val="4.AnalisiScost"/>
      <sheetName val="5.EfficienzaInd.le"/>
      <sheetName val="6.KPI(1)"/>
      <sheetName val="7.KPI(2)"/>
      <sheetName val="8.KPI(3)"/>
      <sheetName val="9.VariazioneCIN"/>
      <sheetName val="10.PrevEcoQuadr"/>
      <sheetName val="11.PrevFinQuadr"/>
      <sheetName val="12.PrevCilQuadr"/>
      <sheetName val="13.Analisi Costi"/>
      <sheetName val="14.C. Economico"/>
      <sheetName val="15.Patrimoniale"/>
      <sheetName val="16.Previsioni Ricavi"/>
      <sheetName val="17.Previsioni R.O."/>
      <sheetName val="18.Previsioni C.I.L."/>
      <sheetName val="19.AnalisiScost OUTLOOK"/>
      <sheetName val="20.Highlights OUTLOOK"/>
      <sheetName val="SINTESI"/>
      <sheetName val="SINTESI PIANO"/>
      <sheetName val="VARIANZE PIANO"/>
      <sheetName val="EBITDA budget"/>
      <sheetName val="EBITDA piano"/>
      <sheetName val="EBITDA 2002"/>
      <sheetName val="EBITDA 2003"/>
      <sheetName val="EBITDA 2004"/>
      <sheetName val="EBITDA 2005"/>
      <sheetName val="ITALIA"/>
      <sheetName val="ESTERO"/>
      <sheetName val="ITALIA PIANO"/>
      <sheetName val="ESTERO PIANO"/>
      <sheetName val="VETTURE PER STABILIMENTO"/>
      <sheetName val="MIX FATTURATO"/>
      <sheetName val="MIX M.D.C."/>
      <sheetName val="Riepilogo Italia per Vettura"/>
      <sheetName val="Piano Auto"/>
      <sheetName val="Vetture x stab. Bdg -20%"/>
      <sheetName val="RIEP1"/>
      <sheetName val="RIEP2"/>
      <sheetName val="FATT"/>
      <sheetName val="R.O.1"/>
      <sheetName val="R.O.2"/>
      <sheetName val="CAPFUNZ1"/>
      <sheetName val="CAPFUNZ2"/>
      <sheetName val="POSFIN"/>
      <sheetName val="ONFIN"/>
      <sheetName val="R.O.MENS"/>
      <sheetName val="Foglio1"/>
      <sheetName val="MONAT"/>
      <sheetName val="CH_REP"/>
      <sheetName val="ZO_REP"/>
      <sheetName val="Cartel1"/>
      <sheetName val="Data Chart"/>
      <sheetName val="MASTER FIAT"/>
      <sheetName val="2 bis.TdB(dett.business) "/>
      <sheetName val="10.C. Economico"/>
      <sheetName val="11.Patrimoniale"/>
      <sheetName val="2.TdB(dett.paese)"/>
      <sheetName val="4.EfficienzaInd.le"/>
      <sheetName val="5.KPI(1)"/>
      <sheetName val="8.VariazioneCIN"/>
      <sheetName val="9.Analisi Costi"/>
      <sheetName val="#RIF"/>
      <sheetName val="Form-E1"/>
      <sheetName val="Vendite"/>
      <sheetName val="Dealer"/>
      <sheetName val="MIX FATT PO04"/>
      <sheetName val="% aumento list itd cambio resa"/>
      <sheetName val="ASSUNZIONI PO3"/>
      <sheetName val="MIX FATT BDG"/>
      <sheetName val="GIORNI LAVORATIVI"/>
      <sheetName val="ORGANICI"/>
      <sheetName val="MOD MOI RIVALTA PO04"/>
      <sheetName val="MOD MOI MIRAF PO04"/>
      <sheetName val="MOD MOI TOT NORD PO04"/>
      <sheetName val="delta scorte budget 2006"/>
      <sheetName val="delta scorte cns"/>
      <sheetName val="CE NORD - UDC FCT 2006"/>
      <sheetName val="FONDO GARANZIA"/>
      <sheetName val="MIRAFIORI E RIVALTA EFF MOI BDG"/>
      <sheetName val="Vendite Intersez. -OTL"/>
      <sheetName val="VOLUMI PO5"/>
      <sheetName val="RIEPILOGO FATT x fascicolo"/>
      <sheetName val="DIFF"/>
      <sheetName val="fatturato"/>
      <sheetName val="fatt. x cliente "/>
      <sheetName val="FATT PER RIEPILOGO"/>
      <sheetName val="MENSILIZZ SP FIX"/>
      <sheetName val="SPESE VARIABILI"/>
      <sheetName val="ACQ ITD NORD"/>
      <sheetName val="CE ANALITICO"/>
      <sheetName val="CE NORD RICLAS BDG 06"/>
      <sheetName val="ce FLASH_ CNS"/>
      <sheetName val="CE CNS PO04 X MARCO"/>
      <sheetName val="CE SINTETICO X UDC"/>
      <sheetName val="CESSIONE MIRAF MDC"/>
      <sheetName val="BUSI 30 06 2006"/>
      <sheetName val="COSTO LAV-INDIR-MENS."/>
      <sheetName val="COSTO LAV-DIR-MENS"/>
      <sheetName val="CE NORD BDG X UDC RICL"/>
      <sheetName val="bdg x flash"/>
      <sheetName val="ONERI E PROVENTI"/>
      <sheetName val="AMMORT. MENS BDG_CNS"/>
      <sheetName val="piano amm croci"/>
      <sheetName val="MENS AMMTI RICALCOLATI"/>
      <sheetName val="486 SIMULAZIONE AMMORTAMENTI"/>
      <sheetName val="358 SIMULAZIONE AMMORTAMENTI"/>
      <sheetName val="VOL-PREZZI"/>
      <sheetName val="C-E ANALITICO"/>
      <sheetName val="BUSI 31 05 2006"/>
      <sheetName val="copertina"/>
      <sheetName val="1.CAMBI"/>
      <sheetName val="2.VOLUME"/>
      <sheetName val="3-DATI FONDAM"/>
      <sheetName val="3.A-DATI FONDAM_E"/>
      <sheetName val="4-Highlights"/>
      <sheetName val="4.A-Highlights_E"/>
      <sheetName val="5.Conto"/>
      <sheetName val="5.A-Conto_E"/>
      <sheetName val="6.VARIANZE PIANO"/>
      <sheetName val="6.A-VARIANZE PIANO_E"/>
      <sheetName val="7.Patr"/>
      <sheetName val="7.A-Patr (E)"/>
      <sheetName val="8-CASH FLOW"/>
      <sheetName val="8.A-CASH FLOW_E"/>
      <sheetName val="9-Investimento"/>
      <sheetName val="10-Eficiências"/>
      <sheetName val="INDICE"/>
      <sheetName val="CHIUSURA"/>
      <sheetName val="MMCAS_1"/>
      <sheetName val="MMCAS_2"/>
      <sheetName val="MMCAS_3"/>
      <sheetName val="PER BUYER"/>
      <sheetName val="Foglio2"/>
      <sheetName val="PER ART MM"/>
      <sheetName val="PER ART LIM"/>
      <sheetName val="PER FORN ALFABETICO"/>
      <sheetName val="PER FORN ABC"/>
      <sheetName val="CONSOLIDADO AMERICA"/>
      <sheetName val="INDICES AMS"/>
      <sheetName val="INDICES AMS KINGSPORT"/>
      <sheetName val="INDICES SINTERIZADOS"/>
      <sheetName val="INDICES CAMISAS"/>
      <sheetName val="INDICES BAND"/>
      <sheetName val="DiretoAmsCV"/>
      <sheetName val="DiretoSintCV "/>
      <sheetName val="DiretoCamCV"/>
      <sheetName val="DiretoBandCV"/>
      <sheetName val="DiretoAmsCV (2)"/>
      <sheetName val="DiretoSintCV  (2)"/>
      <sheetName val="DiretoCamCV (2)"/>
      <sheetName val="DiretoBandCV (2)"/>
      <sheetName val="DiretoCamCV  SEM MOLIBDENIO"/>
      <sheetName val="kINGSPORT FORECAST"/>
      <sheetName val="00000"/>
      <sheetName val="distinta"/>
      <sheetName val="Tariffe_"/>
      <sheetName val="Costi"/>
      <sheetName val="C.E."/>
      <sheetName val="CIN"/>
      <sheetName val="montanti"/>
      <sheetName val="dri"/>
      <sheetName val="dett"/>
      <sheetName val="volumi"/>
      <sheetName val="sprzedaż"/>
      <sheetName val="materiały"/>
      <sheetName val="CE"/>
      <sheetName val="CE mensilizzato"/>
      <sheetName val="CE mensilizzato prog."/>
      <sheetName val="SP"/>
      <sheetName val="SP mensilizzato"/>
      <sheetName val="g pag."/>
      <sheetName val="aggregazione"/>
      <sheetName val="konta"/>
      <sheetName val="servomezzi"/>
      <sheetName val="lavoro"/>
      <sheetName val="altri"/>
      <sheetName val="rischi"/>
      <sheetName val="magazzini"/>
      <sheetName val="analisi varianze"/>
      <sheetName val="analisi vendita"/>
      <sheetName val="analisi vendita mens."/>
      <sheetName val="efficienze"/>
      <sheetName val="tariffe"/>
      <sheetName val="COVER SHEET"/>
      <sheetName val="BV256 Graphic"/>
      <sheetName val="BV226 Graphic"/>
      <sheetName val="BV226 (R$)"/>
      <sheetName val="BV256 (R$)"/>
      <sheetName val="Roadmap Actions - BV226"/>
      <sheetName val="Roadmap Actions - BV256"/>
      <sheetName val="Risk - Opportunities"/>
      <sheetName val="F&amp;T"/>
      <sheetName val="Macros"/>
      <sheetName val="BV256 R$"/>
      <sheetName val="BV226 R$"/>
      <sheetName val="BV256 $"/>
      <sheetName val="BV226 $"/>
      <sheetName val="Control Model to Average"/>
      <sheetName val="Lookahead"/>
      <sheetName val="Detail-Worksheet"/>
      <sheetName val="Break-up"/>
      <sheetName val="Casings"/>
      <sheetName val="Other Costs"/>
      <sheetName val="Notes &amp; Instructions"/>
      <sheetName val="Days vs Depth"/>
      <sheetName val="Time breakdown"/>
      <sheetName val="Additional events risk"/>
      <sheetName val="P.50 Budget"/>
      <sheetName val="P.10 Budget"/>
      <sheetName val="P.90 Budget"/>
      <sheetName val="ATT 2 Wellhead"/>
      <sheetName val="Casing"/>
      <sheetName val="ATT 4 Casing Access"/>
      <sheetName val="ATT 5 Liners"/>
      <sheetName val="ATT 6 Cement"/>
      <sheetName val="ATT 7A Anadrill"/>
      <sheetName val="wellhead"/>
      <sheetName val="ATT Waste Mnmgt"/>
      <sheetName val="ATT 8 Tubular running"/>
      <sheetName val="ATT Coring"/>
      <sheetName val="P_L Ac"/>
      <sheetName val="Rig Mob"/>
      <sheetName val="36&quot;"/>
      <sheetName val="Agency BS Expl-17A"/>
      <sheetName val="Agency BS"/>
      <sheetName val="Agency BS Expl-17B"/>
      <sheetName val="Agency PL variance-17A"/>
      <sheetName val="Agency PL"/>
      <sheetName val="KPI"/>
      <sheetName val="KPI-july 2001"/>
      <sheetName val="Agency PL variance-17B"/>
      <sheetName val="Agency-Cash Flow"/>
      <sheetName val="Group BS"/>
      <sheetName val="Group PL"/>
      <sheetName val="Budget-2001 to 2005"/>
      <sheetName val="Estimate 2001"/>
      <sheetName val="Actual-2000"/>
      <sheetName val="Sheet1 _2_"/>
      <sheetName val="Deffered Tax"/>
      <sheetName val="RANGE"/>
      <sheetName val="agrolist"/>
      <sheetName val="kiranlist"/>
      <sheetName val="EMPMAST"/>
      <sheetName val="EMPSTA"/>
      <sheetName val="2529"/>
      <sheetName val="5321"/>
      <sheetName val="5322"/>
      <sheetName val="5323"/>
      <sheetName val="5325"/>
      <sheetName val="5327"/>
      <sheetName val="5329"/>
      <sheetName val="Schedule 1 ,2 &amp; 3"/>
      <sheetName val="Schedule 4"/>
      <sheetName val="Schedule 5"/>
      <sheetName val="Schedule 6 "/>
      <sheetName val="Schedule 7"/>
      <sheetName val="Schedule 8"/>
      <sheetName val="Schedule 8 &amp; 9"/>
      <sheetName val="Schedule 10 &amp; 11 "/>
      <sheetName val="P&amp;L- Grouping"/>
      <sheetName val="BS-Grouping"/>
      <sheetName val="TB310309"/>
      <sheetName val="Trial Bal."/>
      <sheetName val="Entries"/>
      <sheetName val="CF Tax Workings"/>
      <sheetName val="Workings for Cash Flow"/>
      <sheetName val="schedule"/>
      <sheetName val="CREDITOR"/>
      <sheetName val="CARO Workings"/>
      <sheetName val="Tax Reco"/>
      <sheetName val="ITDEPAY0809"/>
      <sheetName val="Depn workings"/>
      <sheetName val="Workingsfor cash paid"/>
      <sheetName val="Royalty"/>
      <sheetName val="Effective Capital"/>
      <sheetName val="FBT DCCL"/>
      <sheetName val="Formats"/>
      <sheetName val="02-03"/>
      <sheetName val="03-04"/>
      <sheetName val="Dump from SAP"/>
      <sheetName val="CH PMTS"/>
      <sheetName val="#REF!"/>
      <sheetName val="Adv CH PMTS"/>
      <sheetName val="FUNDS TRS"/>
      <sheetName val="ADV FUNDS TRS "/>
      <sheetName val="WCT"/>
      <sheetName val="WCT RATE"/>
      <sheetName val="Smt.ASHA LATHA"/>
      <sheetName val="sch 5"/>
      <sheetName val=" BS-sch 1-4"/>
      <sheetName val="BS-sch 6 &amp; 7"/>
      <sheetName val="BS-sch 8 &amp; 9"/>
      <sheetName val="PL-sch 10, 11 &amp; 12"/>
      <sheetName val="PL-sch 13, 14 &amp; 15"/>
      <sheetName val="GP Margin"/>
      <sheetName val="Clause 12 (b)"/>
      <sheetName val="pl-excl"/>
      <sheetName val="pl-incl"/>
      <sheetName val="download"/>
      <sheetName val="Intial "/>
      <sheetName val="Sales Vs COGS June-15 (2)"/>
      <sheetName val="Sales Vs COGS June-15"/>
      <sheetName val="Sales Vs COGS (2)"/>
      <sheetName val="MAIN BS &amp; P&amp;L"/>
      <sheetName val="Pur RECO Links Broken"/>
      <sheetName val="Pur RECO "/>
      <sheetName val="Input"/>
      <sheetName val="Profile"/>
      <sheetName val="Debt"/>
      <sheetName val="Capital"/>
      <sheetName val="Tax"/>
      <sheetName val="P&amp;L-Std-CY-v-PY"/>
      <sheetName val="P&amp;L reco"/>
      <sheetName val="PV - CY-v-PY"/>
      <sheetName val="Std-PBT Reco - CY v PY"/>
      <sheetName val="Other Expenses-Std - CY-PY"/>
      <sheetName val="for PPT"/>
      <sheetName val="Employee cost"/>
      <sheetName val="Ratios - std"/>
      <sheetName val="Receivables"/>
      <sheetName val="Customer showing credit bal"/>
      <sheetName val="Std-Inventory composition"/>
      <sheetName val="Std-Inventory Ageing"/>
      <sheetName val="FA-O"/>
      <sheetName val="Term Loans"/>
      <sheetName val="P&amp;L-Std-B-v-A"/>
      <sheetName val="PV - B-v-A"/>
      <sheetName val="Std-PBT Reco - B v A"/>
      <sheetName val="Other Expenses-Std - B v A"/>
      <sheetName val="Qty - Bgt"/>
      <sheetName val="Check"/>
      <sheetName val="Veg-FY14 dec"/>
      <sheetName val="dlrs"/>
      <sheetName val="Cases Pending at stages"/>
      <sheetName val="Payments recd Bank wise"/>
      <sheetName val="Cases Logged in bank"/>
      <sheetName val="Bank wise Pending Adv"/>
      <sheetName val="Age of advances"/>
      <sheetName val="Days"/>
      <sheetName val="date"/>
      <sheetName val="Bank"/>
      <sheetName val="region"/>
      <sheetName val="codes"/>
      <sheetName val="ATS"/>
      <sheetName val="Bank Names"/>
      <sheetName val="KHAZMAD05"/>
      <sheetName val="STOCK WORKING05"/>
      <sheetName val="GRATUITY'04-05"/>
      <sheetName val="FIXEDASSETS05"/>
      <sheetName val="KHAZMAD44AB04"/>
      <sheetName val="KHAZMADCASHFLOW05"/>
      <sheetName val="Page 10"/>
      <sheetName val="COGS VS SAL(31.12.14)-Final (2)"/>
      <sheetName val="Cluster Mapping"/>
      <sheetName val="Rate sheet"/>
      <sheetName val="Sales Wipro HCIT"/>
      <sheetName val="COS Wipro HCIT"/>
      <sheetName val="Support cost Wipro HCIT"/>
      <sheetName val="Manpower No. Wipro HCIT"/>
      <sheetName val="Support cost BPO-CPO"/>
      <sheetName val="COS  BPO-CPO"/>
      <sheetName val="Sales  BPO-CPO"/>
      <sheetName val="Support cost DD"/>
      <sheetName val="COS  DD"/>
      <sheetName val="Sales  DD"/>
      <sheetName val="Support cost LS"/>
      <sheetName val="COS LS"/>
      <sheetName val="Sales LS"/>
      <sheetName val="Sales HC"/>
      <sheetName val="COS HC"/>
      <sheetName val="Support cost HC"/>
      <sheetName val="FUNDFLOW"/>
      <sheetName val="PPT"/>
      <sheetName val="Corp Format"/>
      <sheetName val="P&amp;L Consol"/>
      <sheetName val="P&amp;L HC"/>
      <sheetName val="P&amp;L LS"/>
      <sheetName val="P&amp;L DD"/>
      <sheetName val="P&amp;L BPO-CPO"/>
      <sheetName val="P&amp;L Biomed"/>
      <sheetName val="P&amp;L Cen Sup"/>
      <sheetName val="P&amp;L Wipro HCIT"/>
      <sheetName val="Joydeep"/>
      <sheetName val="Cen Supp Costs"/>
      <sheetName val="Manpower Consol"/>
      <sheetName val="Manpower No. HC"/>
      <sheetName val="Manpower No. LS"/>
      <sheetName val="Manpower No. DD"/>
      <sheetName val="Manpower c Support"/>
      <sheetName val="Manpower No. BPO-CPO"/>
      <sheetName val="HRZ"/>
      <sheetName val="Manpower Cost"/>
      <sheetName val="Comm"/>
      <sheetName val="Geo-Sal inv"/>
      <sheetName val="Rev,MM&amp;Rat sum"/>
      <sheetName val="Cont analy"/>
      <sheetName val="Ver-Geowise mm"/>
      <sheetName val="Ver-Geowise mm sum"/>
      <sheetName val="Business Visa"/>
      <sheetName val="Work Permit"/>
      <sheetName val="Intl cost"/>
      <sheetName val="Reco-KALM"/>
      <sheetName val="vertical"/>
      <sheetName val="Service Function"/>
      <sheetName val="DC"/>
      <sheetName val="Marketing"/>
      <sheetName val="891&amp;salesadj"/>
      <sheetName val="CONTNREPT"/>
      <sheetName val="Contrib-rawdata"/>
      <sheetName val="sales file"/>
      <sheetName val="Sales file $"/>
      <sheetName val="Sales file Rs."/>
      <sheetName val="loading"/>
      <sheetName val="Loading Details"/>
      <sheetName val="Loading Rawdata"/>
      <sheetName val="PDD Nov'01"/>
      <sheetName val="capital charge"/>
      <sheetName val="ME List"/>
      <sheetName val="PBT Reco"/>
      <sheetName val="TOP SHEET"/>
      <sheetName val="Sh cap"/>
      <sheetName val="Sec"/>
      <sheetName val="Unsec"/>
      <sheetName val="Inventory details"/>
      <sheetName val="Inv"/>
      <sheetName val="Cash &amp; bank"/>
      <sheetName val="Loans &amp; Adv"/>
      <sheetName val="Current Liab &amp; prov "/>
      <sheetName val="Other exps"/>
      <sheetName val="tax year on year"/>
      <sheetName val="BSR"/>
      <sheetName val="BSR (2)"/>
      <sheetName val="Note on Revenue Recognition"/>
      <sheetName val="Revenue"/>
      <sheetName val="Sumarry"/>
      <sheetName val="Revenue workings"/>
      <sheetName val="POC"/>
      <sheetName val="TB 31.12.10"/>
      <sheetName val="S3A - Office"/>
      <sheetName val="S3A - Retai"/>
      <sheetName val="S3B"/>
      <sheetName val="Total Pmts.(MRHPL)"/>
      <sheetName val="ExportVar"/>
      <sheetName val="Part A"/>
      <sheetName val="Business_Organisation"/>
      <sheetName val="Directors"/>
      <sheetName val="Subsidiary Companies"/>
      <sheetName val="Beneficial Owners"/>
      <sheetName val="Profit and Loss"/>
      <sheetName val="Other Information"/>
      <sheetName val="Principal Item -Trading"/>
      <sheetName val="Principal Item - Raw material"/>
      <sheetName val="Principal Item - Products"/>
      <sheetName val="Schedule TI"/>
      <sheetName val="Part C"/>
      <sheetName val="Bank Accounts"/>
      <sheetName val="Schedule HP"/>
      <sheetName val="Schedule BP"/>
      <sheetName val="Schedule DPM"/>
      <sheetName val="Schedule DOA"/>
      <sheetName val="Schedule DEP"/>
      <sheetName val="Schedule DCG"/>
      <sheetName val="Schedule ESR"/>
      <sheetName val="Schedule CG"/>
      <sheetName val="Schedule OS"/>
      <sheetName val="Schedule CFL"/>
      <sheetName val="Schedule 10"/>
      <sheetName val="Schedule 80G"/>
      <sheetName val="Schedule 80"/>
      <sheetName val="Schedule VIA"/>
      <sheetName val="SCHEDULE STTR"/>
      <sheetName val="Schedule SI"/>
      <sheetName val="Schedule EI"/>
      <sheetName val="Schedule MAT"/>
      <sheetName val="Schedule MATC"/>
      <sheetName val="Schedule DDT"/>
      <sheetName val="Schedule FB"/>
      <sheetName val="Schedule IT - Adv"/>
      <sheetName val="Schedule IT - Self"/>
      <sheetName val="Schedule FBT"/>
      <sheetName val="Schedule DDTP"/>
      <sheetName val="Schedule TDS2"/>
      <sheetName val="Schedule TCS"/>
      <sheetName val="Debentures"/>
      <sheetName val="Stock"/>
      <sheetName val="Bal Sheet"/>
      <sheetName val="P_L"/>
      <sheetName val="cash flow (2)"/>
      <sheetName val="Cash flow workings1"/>
      <sheetName val="BS Schedules"/>
      <sheetName val="Inc Tax"/>
      <sheetName val="FA schedule (08-09)"/>
      <sheetName val="P_L Schedules"/>
      <sheetName val="BS Groupings"/>
      <sheetName val="PL Groupings"/>
      <sheetName val="TrialBal"/>
      <sheetName val="EPS workings (2)"/>
      <sheetName val="Interest reco"/>
      <sheetName val="outside entries(Mukul)"/>
      <sheetName val="outside entries"/>
      <sheetName val="Regrouping of pr yr"/>
      <sheetName val="uncertified workings - creditor"/>
      <sheetName val="Audit fees"/>
      <sheetName val="Deferred tax (2)"/>
      <sheetName val="Micr small enterprises"/>
      <sheetName val="Enfield"/>
      <sheetName val="Notes changes"/>
      <sheetName val="FA Schedule (09-10)"/>
      <sheetName val="PrintManagerCode"/>
      <sheetName val="ReportManagerCode"/>
      <sheetName val="AdditionalPrintCode"/>
      <sheetName val="MainPrintCode"/>
      <sheetName val="__FDSCACHE__"/>
      <sheetName val="G to N"/>
      <sheetName val="LCIP"/>
      <sheetName val="LCIP Output"/>
      <sheetName val="Aggregate"/>
      <sheetName val="1"/>
      <sheetName val="2"/>
      <sheetName val="3"/>
      <sheetName val="4"/>
      <sheetName val="5"/>
      <sheetName val="6"/>
      <sheetName val="7"/>
      <sheetName val="8"/>
      <sheetName val="9"/>
      <sheetName val="12"/>
      <sheetName val="15"/>
      <sheetName val="16"/>
      <sheetName val="Crossover"/>
      <sheetName val="CJ Analysis"/>
      <sheetName val="IV Sen"/>
      <sheetName val="G to N Sens"/>
      <sheetName val="PWM Case"/>
      <sheetName val="Comp Cases"/>
      <sheetName val="Comp Sens"/>
      <sheetName val="MS Comp"/>
      <sheetName val="German"/>
      <sheetName val="Draper"/>
      <sheetName val="Scenario Analysis"/>
      <sheetName val="Tim's Proposal"/>
      <sheetName val="Hugh's Analysis"/>
      <sheetName val="Gross to Net- Majors"/>
      <sheetName val="Gross to Net-No Majors"/>
      <sheetName val="Comp Sens WSIB"/>
      <sheetName val="Non-Major"/>
      <sheetName val="CalPERS"/>
      <sheetName val="G to N CalPERS"/>
      <sheetName val="G to N for GM"/>
      <sheetName val="German Output"/>
      <sheetName val="German Sens"/>
      <sheetName val="CalSTRS"/>
      <sheetName val="US_Analysis Breakout"/>
      <sheetName val="US_Analysis"/>
      <sheetName val="Revised U.S. Fund"/>
      <sheetName val="U.S. Fund"/>
      <sheetName val="Model Guidance"/>
      <sheetName val="PL, BS, Cash Flow"/>
      <sheetName val="consorev"/>
      <sheetName val="Hyderabad"/>
      <sheetName val="Mumbai"/>
      <sheetName val="Bangalore"/>
      <sheetName val="delhi"/>
      <sheetName val="Personnel Exps &amp; Debt"/>
      <sheetName val="Detailed Rev Break up"/>
      <sheetName val="Prcost"/>
      <sheetName val="HopVizFin"/>
      <sheetName val="Expenses-personnel"/>
      <sheetName val="Bedcapplan"/>
      <sheetName val="Bang-Rev"/>
      <sheetName val="Mumbai-rev"/>
      <sheetName val="Delhi-rev"/>
      <sheetName val="BS Print"/>
      <sheetName val="Balancesheet"/>
      <sheetName val="MAT calculation final"/>
      <sheetName val="details of brought forward dep "/>
      <sheetName val="operting "/>
      <sheetName val="ytd"/>
      <sheetName val="analyoperat"/>
      <sheetName val="purblresul"/>
      <sheetName val="published sheet"/>
      <sheetName val="earnshare"/>
      <sheetName val="pend ent"/>
      <sheetName val="Schd 1-4"/>
      <sheetName val="Schd -5"/>
      <sheetName val="Schd 5 "/>
      <sheetName val="Schd 6-9"/>
      <sheetName val="Schd 10-12"/>
      <sheetName val="Schd 13-15"/>
      <sheetName val="Schd 16-18"/>
      <sheetName val="subschp&amp;l"/>
      <sheetName val="subschbs"/>
      <sheetName val="prior period"/>
      <sheetName val="furn&amp;diesel"/>
      <sheetName val="s&amp;Cconsump"/>
      <sheetName val="julytojun'08"/>
      <sheetName val="to nov cons'07"/>
      <sheetName val="consudec'07"/>
      <sheetName val="consumption"/>
      <sheetName val="fifo"/>
      <sheetName val="consumjan12.02.08"/>
      <sheetName val="consumjune'08"/>
      <sheetName val="consum jan'08"/>
      <sheetName val="consanaly"/>
      <sheetName val="Adm97"/>
      <sheetName val="0000000000000000000000000"/>
      <sheetName val="1000000000000000000000000"/>
      <sheetName val="0000000"/>
      <sheetName val="Receivable overview"/>
      <sheetName val="US"/>
      <sheetName val="Non-US"/>
      <sheetName val="U&amp;P"/>
      <sheetName val="ALL DATA"/>
      <sheetName val="Global Control Svcs"/>
      <sheetName val="US - Aged"/>
      <sheetName val="Non-US - Aged"/>
      <sheetName val="U&amp;P - Aged"/>
      <sheetName val="Global Control Svcs - Aged"/>
      <sheetName val="JUNE DR11"/>
      <sheetName val="DR11 Load"/>
      <sheetName val="Line-Of-Sight"/>
      <sheetName val="Backlog backup"/>
      <sheetName val="Var Cost"/>
      <sheetName val="Base Cost"/>
      <sheetName val="Risks &amp; Opps"/>
      <sheetName val="Walk"/>
      <sheetName val="Q3 DR95"/>
      <sheetName val="1H Act &amp; Q3 YTD Op Plan"/>
      <sheetName val="QTD Actuals"/>
      <sheetName val="Last Estimate"/>
      <sheetName val="Var &amp; Base Cost detail"/>
      <sheetName val="R&amp;O Q4 Sydow 18-Oct"/>
      <sheetName val="R &amp; O q3"/>
      <sheetName val="R &amp; O Q4 Sydow  27-Oct"/>
      <sheetName val="R &amp; O Q4 Sydow 03-Nov"/>
      <sheetName val="R &amp; O M Sydow 17-Nov-2006"/>
      <sheetName val="R &amp; O M Sydow 20-Nov-2006"/>
      <sheetName val="R&amp;O M Sydow 28-Nov-2006"/>
      <sheetName val="R &amp;O 15 dec"/>
      <sheetName val="R &amp; O q4"/>
      <sheetName val="Q2 action plan"/>
      <sheetName val="Milestones CY2006"/>
      <sheetName val="Order Forecast"/>
      <sheetName val="SII"/>
      <sheetName val="Backlog"/>
      <sheetName val="IDV Breakdown"/>
      <sheetName val="Pivot Details "/>
      <sheetName val="MS  - Cash Flow"/>
      <sheetName val="Pivot 2"/>
      <sheetName val="Pivot 1"/>
      <sheetName val="BSHEET"/>
      <sheetName val="BCOST"/>
      <sheetName val="B COST DETAIL"/>
      <sheetName val="C&amp;B DETAIL"/>
      <sheetName val="ORDERS REPORT"/>
      <sheetName val="EMPLOYMENT"/>
      <sheetName val="AGENDA"/>
      <sheetName val="Nº DIASOP2000"/>
      <sheetName val="Nº DIAS2000"/>
      <sheetName val="Nº DIASOP2001"/>
      <sheetName val="Nº DIAS2001Act"/>
      <sheetName val="Nº DIAS2002Act"/>
      <sheetName val="Nº DIASOP2002"/>
      <sheetName val="Nº DIASOP2003"/>
      <sheetName val="Nº DIAS2003Act"/>
      <sheetName val="Nº DIASOP2004"/>
      <sheetName val="Nº DIAS2004Act"/>
      <sheetName val="GEPS time records- for 6 months"/>
      <sheetName val="salary data"/>
      <sheetName val="Rates"/>
      <sheetName val="PM"/>
      <sheetName val="Sys Eng"/>
      <sheetName val="Snr Des"/>
      <sheetName val="IVC"/>
      <sheetName val="FunctionAnalytical"/>
      <sheetName val="Customer Past Dues - Pivot"/>
      <sheetName val="Listing"/>
      <sheetName val="VLOOKUP2"/>
      <sheetName val="VLOOKUP"/>
      <sheetName val="Bad Debts - WO"/>
      <sheetName val="Sheet G"/>
      <sheetName val="MY OFA 2"/>
      <sheetName val="Salient features"/>
      <sheetName val="Cashflow "/>
      <sheetName val="Cashflow Workings"/>
      <sheetName val="COA"/>
      <sheetName val="ConsSched"/>
      <sheetName val="Indicators"/>
      <sheetName val="Summary (US $)"/>
      <sheetName val="PPR Summary"/>
      <sheetName val="PPR Summary (Manual)"/>
      <sheetName val="Lookup"/>
      <sheetName val="Project View"/>
      <sheetName val="Make Report"/>
      <sheetName val="Overall Trends"/>
      <sheetName val="Trends  ARC Categories"/>
      <sheetName val="Trends"/>
      <sheetName val="Trends - Number of NEW Disputes"/>
      <sheetName val="Regional Summary"/>
      <sheetName val="Region &amp; Subsegment"/>
      <sheetName val="Calculations"/>
      <sheetName val="Only I&amp;FS Raw Data"/>
      <sheetName val="Ops Owners"/>
      <sheetName val="mgmtentity"/>
      <sheetName val="All Raw Data"/>
      <sheetName val="depots to be removed"/>
      <sheetName val="mgmtentity-2"/>
      <sheetName val="Current ARC Responder"/>
      <sheetName val="Revised Norc code descrp"/>
      <sheetName val="region-pl"/>
      <sheetName val="Consolidated Regions"/>
      <sheetName val="Directions"/>
      <sheetName val="Shared &amp; Hedge"/>
      <sheetName val="PY YTD Act MR"/>
      <sheetName val="CY YTD Act MR"/>
      <sheetName val="SUMMARY BY PL"/>
      <sheetName val="Solution Comparison"/>
      <sheetName val="VCP by Plant"/>
      <sheetName val="Summary by Plant"/>
      <sheetName val="Review Mix Calc"/>
      <sheetName val="VCP Analysis"/>
      <sheetName val="Acctg Alloc"/>
      <sheetName val="PL Mix Calc in Total"/>
      <sheetName val="Mix adj to '02 Rates"/>
      <sheetName val="Solutions Calc"/>
      <sheetName val="Mtl Analysis"/>
      <sheetName val="GE Fanuc"/>
      <sheetName val="Labor &amp; OVC"/>
      <sheetName val="CM Waterfall"/>
      <sheetName val="Mtl"/>
      <sheetName val="PY Labor &amp; OVC Detail"/>
      <sheetName val="Plan"/>
      <sheetName val="Apr Est"/>
      <sheetName val="Jul Est"/>
      <sheetName val="Task Breakdown"/>
      <sheetName val="Cash-Flow"/>
      <sheetName val="Detailed Costs"/>
      <sheetName val="2 - RTU_HMI Eng"/>
      <sheetName val="3 - Instalation"/>
      <sheetName val="4 - Panels"/>
      <sheetName val="5 - RTU Parts"/>
      <sheetName val="6 - HMI"/>
      <sheetName val="7 - T&amp;L"/>
      <sheetName val="8 - Training"/>
      <sheetName val="9 - Transport"/>
      <sheetName val="10 - Import Taxes and Hedge"/>
      <sheetName val="11 - Spare Parts &amp; Tools"/>
      <sheetName val="12 - Special Development"/>
      <sheetName val="13 - Maintenance Agreement"/>
      <sheetName val="Price - Sheet"/>
      <sheetName val="A - Proposta"/>
      <sheetName val="B - Proposta"/>
      <sheetName val="C - Proposta"/>
      <sheetName val="Tabela de Preços"/>
      <sheetName val="Reduções de preço"/>
      <sheetName val="Cronograma de desembolso"/>
      <sheetName val="Cronograma de desembolso B"/>
      <sheetName val="5.1 - D20 Pricing - nao usar"/>
      <sheetName val="5.2 - D200 Pricing - nao usar"/>
      <sheetName val="5.3 - Redundant D200 nao usar"/>
      <sheetName val="daywork-nop"/>
      <sheetName val="Breadown-Nop"/>
      <sheetName val="daywork"/>
      <sheetName val="Breadown"/>
      <sheetName val="Final Summary"/>
      <sheetName val="Main Summary-Mecannical"/>
      <sheetName val="Treated Water Distribution"/>
      <sheetName val="Sewage Piping Systems"/>
      <sheetName val="Main Summary -Electric"/>
      <sheetName val="Switching Substations"/>
      <sheetName val="Power Distribution System"/>
      <sheetName val="Street Lighting Systems"/>
      <sheetName val="Telephone Distribution Systems"/>
      <sheetName val="tygia"/>
      <sheetName val="CPVUA"/>
      <sheetName val="1260"/>
      <sheetName val="ct"/>
      <sheetName val="Summary-Bridge"/>
      <sheetName val="Bridge A"/>
      <sheetName val="Bridge B"/>
      <sheetName val="Overpass Bridge"/>
      <sheetName val="Summary-Road"/>
      <sheetName val="Main Road A"/>
      <sheetName val="Main Road B1"/>
      <sheetName val="Main Road B 2"/>
      <sheetName val="Connecting Road"/>
      <sheetName val="Collector Road"/>
      <sheetName val="Connection Road"/>
      <sheetName val="Frontage &amp; Approach Road "/>
      <sheetName val="Utility Embankment"/>
      <sheetName val="Railway Crossing"/>
      <sheetName val="00000000"/>
      <sheetName val="000000000000"/>
      <sheetName val="100000000000"/>
      <sheetName val="200000000000"/>
      <sheetName val="Breadown-Tham khao"/>
      <sheetName val="10000000"/>
      <sheetName val="Breadown_Tham khao"/>
      <sheetName val="Theo doi"/>
      <sheetName val="Xin cap gia VT"/>
      <sheetName val="M-Minh"/>
      <sheetName val="V2"/>
      <sheetName val="V1"/>
      <sheetName val="Nhap 1"/>
      <sheetName val="Coc KN"/>
      <sheetName val="Thanh F38"/>
      <sheetName val="DGCT"/>
      <sheetName val="Tong hop"/>
      <sheetName val="Names"/>
      <sheetName val="labor"/>
      <sheetName val="van khuon"/>
      <sheetName val="Material"/>
      <sheetName val="Equipment"/>
      <sheetName val="Equipment 1260"/>
      <sheetName val="CP vua"/>
      <sheetName val="20000000"/>
      <sheetName val="BS AR KPMG US GAAP"/>
      <sheetName val="P&amp;L AR KPMG US GAAP"/>
      <sheetName val="PACK"/>
      <sheetName val="PACK Dec"/>
      <sheetName val="Schls"/>
      <sheetName val="TB Jan-Mar"/>
      <sheetName val="TB 3 months"/>
      <sheetName val="TB Mar"/>
      <sheetName val="TB Dec"/>
      <sheetName val="PROFIT&amp;LOSS"/>
      <sheetName val="GUIDANCE NOTES"/>
      <sheetName val="JE"/>
      <sheetName val="TB final"/>
      <sheetName val="Int accured on Investment"/>
      <sheetName val="FDs Insti"/>
      <sheetName val="Standard assets provision"/>
      <sheetName val="Asset Classification"/>
      <sheetName val="Interest Accrued on Term loans"/>
      <sheetName val="Sch. 13"/>
      <sheetName val="part iv of Sch vi"/>
      <sheetName val="Dep-As per IT Act"/>
      <sheetName val="Dep-As per Companies"/>
      <sheetName val="Dep calculation"/>
      <sheetName val="CAR"/>
      <sheetName val="Contingent liability"/>
      <sheetName val="ConTB"/>
      <sheetName val="234B and 234C"/>
      <sheetName val="SAD"/>
      <sheetName val="Vocher"/>
      <sheetName val="Notes (2)"/>
      <sheetName val="NAS"/>
      <sheetName val="Opening adjustment"/>
      <sheetName val="Ratio"/>
      <sheetName val="IE"/>
      <sheetName val="Sch 1-5"/>
      <sheetName val="Sch-6"/>
      <sheetName val="SCH 7-9"/>
      <sheetName val="SCH 10"/>
      <sheetName val="Sch-11"/>
      <sheetName val="Sch12-14"/>
      <sheetName val="SCH-15 2006"/>
      <sheetName val="Sch 16 2006"/>
      <sheetName val="Grouping_BS"/>
      <sheetName val="Grouping_IE"/>
      <sheetName val="Group_cash flow"/>
      <sheetName val="Total Provisions on Loans"/>
      <sheetName val="PAR total (R)"/>
      <sheetName val="tax calculations"/>
      <sheetName val="DepIT"/>
      <sheetName val="TDS GU2006"/>
      <sheetName val="NBFC"/>
      <sheetName val="NBFC working"/>
      <sheetName val="ABSTRACT"/>
      <sheetName val="Capital adeq 2006"/>
      <sheetName val="Capital adeq 2005"/>
      <sheetName val="SIDBI"/>
      <sheetName val="Dividend "/>
      <sheetName val="exchange risk"/>
      <sheetName val="Pr. &amp; Int (foreign)"/>
      <sheetName val="DL_FD_05-06"/>
      <sheetName val="Arrears total (R)"/>
      <sheetName val="Ageing Self &amp; MEL (R)"/>
      <sheetName val="Aging self+Managed loans(R)"/>
      <sheetName val="Aging self (R)"/>
      <sheetName val="ADDL JV"/>
      <sheetName val="Ageing  (MEL)"/>
      <sheetName val="Aging ICICI(R)"/>
      <sheetName val="Aging HDFC(R)"/>
      <sheetName val="Directors travel"/>
      <sheetName val="outstanding dif final jv"/>
      <sheetName val="Closing jv 05-06"/>
      <sheetName val="CONSOLIDATE_TB"/>
      <sheetName val="Control sheet"/>
      <sheetName val="ROUGH SHEET"/>
      <sheetName val="Notes with VN sir"/>
      <sheetName val="Comparison(I&amp;E)"/>
      <sheetName val="Comparison (B Sheet)"/>
      <sheetName val="CRA-Detail"/>
      <sheetName val="Control Risk Aspects"/>
      <sheetName val="Customize Work Program"/>
      <sheetName val="NOF"/>
      <sheetName val="Anex 7 RBI annual return"/>
      <sheetName val="RBI Mar-09_Provisional"/>
      <sheetName val="SCH 12"/>
      <sheetName val="SCH 345"/>
      <sheetName val="SCH6"/>
      <sheetName val="SCH 78910"/>
      <sheetName val="SCH 11"/>
      <sheetName val="SCH12131415"/>
      <sheetName val="SCH16"/>
      <sheetName val="Groupings BS"/>
      <sheetName val="Annexure -2 Feb-09"/>
      <sheetName val="Groupings IE"/>
      <sheetName val="JVS"/>
      <sheetName val="Buyout-2,3,4,5"/>
      <sheetName val="Profit reconsl"/>
      <sheetName val="CONSOL TB"/>
      <sheetName val="IRR Glance for Finance dept"/>
      <sheetName val="Mar Irr"/>
      <sheetName val="Mar Flat"/>
      <sheetName val="Glance (2) Comp"/>
      <sheetName val="IRR all 2007-08"/>
      <sheetName val="Sold Assets"/>
      <sheetName val="Dep.IT"/>
      <sheetName val="Accounting Policies"/>
      <sheetName val="Notes to Accounts"/>
      <sheetName val="SCH 16"/>
      <sheetName val="SCH 15"/>
      <sheetName val="tax calculations "/>
      <sheetName val="Fixed assets (Add.del) "/>
      <sheetName val="Head Office"/>
      <sheetName val="Madhya Pradesh"/>
      <sheetName val="Rajasthan"/>
      <sheetName val="Uttar Pradesh"/>
      <sheetName val="Goa Group"/>
      <sheetName val="Jharkhand"/>
      <sheetName val="Gujrat Group"/>
      <sheetName val="Bihar Group"/>
      <sheetName val="West Bengal"/>
      <sheetName val="Tamilnadu"/>
      <sheetName val="Maharastra Group "/>
      <sheetName val="Orissa Group"/>
      <sheetName val="Karnataka Group"/>
      <sheetName val="Rangareddy Group"/>
      <sheetName val="Vishakapatnam Group"/>
      <sheetName val="W.G &amp; Krishna Group"/>
      <sheetName val="East Godavari Group"/>
      <sheetName val="Fixed assets (Add.del)"/>
      <sheetName val="Dep.Comp"/>
      <sheetName val="Scrap assets"/>
      <sheetName val="Br.Wise Assets"/>
      <sheetName val="Parametres"/>
      <sheetName val="Clients"/>
      <sheetName val="Credits"/>
      <sheetName val="Table.Facilites"/>
      <sheetName val="Table.Garanties"/>
      <sheetName val="Table.Pays"/>
      <sheetName val="YW"/>
      <sheetName val="YW (2)"/>
      <sheetName val="TY"/>
      <sheetName val="TY (2)"/>
      <sheetName val="TC"/>
      <sheetName val="TC (2)"/>
      <sheetName val="PC"/>
      <sheetName val="PC (2)"/>
      <sheetName val="KS"/>
      <sheetName val="KS (2)"/>
      <sheetName val="IBM"/>
      <sheetName val="IBM (3)"/>
      <sheetName val="Buphajit"/>
      <sheetName val="Buphajit (2)"/>
      <sheetName val="Capital (2)"/>
      <sheetName val="TIB"/>
      <sheetName val="TIB (2)"/>
      <sheetName val="SSIB"/>
      <sheetName val="SSIB (2)"/>
      <sheetName val="KC"/>
      <sheetName val="KC (2)"/>
      <sheetName val="SHP"/>
      <sheetName val="SHP (2)"/>
      <sheetName val="Philam"/>
      <sheetName val="Philam (2)"/>
      <sheetName val="Labuan"/>
      <sheetName val="Labuan (2)"/>
      <sheetName val="Menara"/>
      <sheetName val="Menara (2)"/>
      <sheetName val="JPM-PLA"/>
      <sheetName val="JPM-PLA (2)"/>
      <sheetName val="AKA"/>
      <sheetName val="AKA (3)"/>
      <sheetName val="AKA (2)"/>
      <sheetName val="PC2"/>
      <sheetName val="PC2 (2)"/>
      <sheetName val="MSP"/>
      <sheetName val="MSP (3)"/>
      <sheetName val="MSP (2)"/>
      <sheetName val="TKP"/>
      <sheetName val="TKP (4)"/>
      <sheetName val="TKP (3)"/>
      <sheetName val="TKP (2)"/>
      <sheetName val="Mafatlal"/>
      <sheetName val="PARA"/>
      <sheetName val="PARA (4)"/>
      <sheetName val="PARA (3)"/>
      <sheetName val="PARA (2)"/>
      <sheetName val="PARA_L6"/>
      <sheetName val="PARA_L6 (3)"/>
      <sheetName val="PARA_L6 (2)"/>
      <sheetName val="Mafatlal (2)"/>
      <sheetName val="GP"/>
      <sheetName val="GP (3)"/>
      <sheetName val="GP (2)"/>
      <sheetName val="AAP"/>
      <sheetName val="AAP (2)"/>
      <sheetName val="178NT"/>
      <sheetName val="178NT (2)"/>
      <sheetName val="367COL"/>
      <sheetName val="367COL (2)"/>
      <sheetName val="90COL"/>
      <sheetName val="90COL (2)"/>
      <sheetName val="Unbill India"/>
      <sheetName val="Playsheet"/>
      <sheetName val="Manualformat"/>
      <sheetName val="AutoFamisformat"/>
      <sheetName val="AutoAscii"/>
      <sheetName val="225"/>
      <sheetName val="225_PY"/>
      <sheetName val="JPMSI Bsheet"/>
      <sheetName val="225 BS"/>
      <sheetName val="225 BS PY"/>
      <sheetName val="Classification"/>
      <sheetName val="ING"/>
      <sheetName val="36(1)VIIa"/>
      <sheetName val="Page 5"/>
      <sheetName val="Page 1"/>
      <sheetName val="page1 revised"/>
      <sheetName val="Page 2"/>
      <sheetName val="Page 3 "/>
      <sheetName val="Page 3"/>
      <sheetName val="Page 4"/>
      <sheetName val="Page 6"/>
      <sheetName val="Page 7"/>
      <sheetName val="Page 8"/>
      <sheetName val="Page 9"/>
      <sheetName val="Page 9 "/>
      <sheetName val="Page 9 revised"/>
      <sheetName val="comp"/>
      <sheetName val="Ack1"/>
      <sheetName val="DAILY"/>
      <sheetName val="fac"/>
      <sheetName val="Investments_Position"/>
      <sheetName val="Report-FinSum"/>
      <sheetName val="Report-ExpAnal"/>
      <sheetName val="Mapping"/>
      <sheetName val="JPMSA"/>
      <sheetName val="JPMFI"/>
      <sheetName val="JPMIM"/>
      <sheetName val="Menu"/>
      <sheetName val="FX hedge"/>
      <sheetName val="LE_cover"/>
      <sheetName val="Overview"/>
      <sheetName val="FinSum"/>
      <sheetName val="Headcount Analysis"/>
      <sheetName val="MUMBAI_HC"/>
      <sheetName val="Headcount Details"/>
      <sheetName val="Expense Analysis"/>
      <sheetName val="P&amp;L MTD"/>
      <sheetName val="P&amp;L YTD"/>
      <sheetName val="Sum By Group"/>
      <sheetName val="SumMTD"/>
      <sheetName val="SumYTD"/>
      <sheetName val="p&amp;l-trend"/>
      <sheetName val="le_data"/>
      <sheetName val="le"/>
      <sheetName val="mg_data"/>
      <sheetName val="Dialog"/>
      <sheetName val="Import"/>
      <sheetName val="Utilities"/>
      <sheetName val="JPM SECURITIES"/>
      <sheetName val="JPM SERVICES"/>
      <sheetName val="225_PM"/>
      <sheetName val="260"/>
      <sheetName val="260_PM"/>
      <sheetName val="NOTES_DSB"/>
      <sheetName val="Check List"/>
      <sheetName val="Notes_FormA"/>
      <sheetName val="Fx Rates"/>
      <sheetName val="FX Reval."/>
      <sheetName val="New Form A"/>
      <sheetName val="New Form X"/>
      <sheetName val="DSB4"/>
      <sheetName val="DSB5"/>
      <sheetName val="DSB2"/>
      <sheetName val="DSB1"/>
      <sheetName val="NEW TB"/>
      <sheetName val="JV'S"/>
      <sheetName val="Form x"/>
      <sheetName val="Borrowings"/>
      <sheetName val="call data"/>
      <sheetName val="Lendings"/>
      <sheetName val="Investment Reconciliation"/>
      <sheetName val="TRADNIG"/>
      <sheetName val="Exposure"/>
      <sheetName val="IRS"/>
      <sheetName val="CCIRS"/>
      <sheetName val="USD OIS &amp; IRS "/>
      <sheetName val="INR IRS"/>
      <sheetName val="FX DATA"/>
      <sheetName val="Guarantees"/>
      <sheetName val="Fixed Deposits"/>
      <sheetName val="Mapped Data"/>
      <sheetName val="SCA Table"/>
      <sheetName val="Dept Table"/>
      <sheetName val="GLS Ticket Upload"/>
      <sheetName val="Look up Category"/>
      <sheetName val="Movemsnt Category"/>
      <sheetName val="Rates assets"/>
      <sheetName val="LE Control-Summary-GAP"/>
      <sheetName val="LE Control-Summary "/>
      <sheetName val="Movement-Detail"/>
      <sheetName val="Movement by SCA"/>
      <sheetName val="Yesterday"/>
      <sheetName val="dept"/>
      <sheetName val="CRA_Detail"/>
      <sheetName val="no hub"/>
      <sheetName val="income-tax"/>
      <sheetName val="adv tax"/>
      <sheetName val="234B"/>
      <sheetName val="234C"/>
      <sheetName val="Tax Depreciation"/>
      <sheetName val="Misc income"/>
      <sheetName val="Misc exp"/>
      <sheetName val="PnL details"/>
      <sheetName val="FAR"/>
      <sheetName val="Assets &lt;50,000"/>
      <sheetName val="BPI 2004"/>
      <sheetName val="BPI 2003"/>
      <sheetName val="income_tax"/>
      <sheetName val="HPLINK_EXP"/>
      <sheetName val="SCH11-15"/>
      <sheetName val="Sch 3"/>
      <sheetName val="Sch 4"/>
      <sheetName val="Portfolio(Ownd&amp;managed) "/>
      <sheetName val="CONSOL"/>
      <sheetName val="TAX 2006-07"/>
      <sheetName val="sch amort 2006"/>
      <sheetName val="income tax "/>
      <sheetName val="workings to Provisions"/>
      <sheetName val="IT DEP_2007"/>
      <sheetName val="int us 234c"/>
      <sheetName val="cash flow Final"/>
      <sheetName val="Portfolio as on 31 march"/>
      <sheetName val="CHT"/>
      <sheetName val="Maharashtra Group Company"/>
      <sheetName val="T-Y Group Company"/>
      <sheetName val="R-S Group Company"/>
      <sheetName val="L-P Group Company"/>
      <sheetName val="H-K Group Company"/>
      <sheetName val="C-G Group Company"/>
      <sheetName val="A-B Group Company"/>
      <sheetName val="READBAL"/>
      <sheetName val="nen"/>
      <sheetName val="cong"/>
      <sheetName val="vua"/>
      <sheetName val="rph"/>
      <sheetName val="gVL"/>
      <sheetName val="dtoan"/>
      <sheetName val="dtoan -ctiet"/>
      <sheetName val="dt-kphi"/>
      <sheetName val="dt-kphi (2)"/>
      <sheetName val="dt-kphi-ctiet"/>
      <sheetName val="bth-kphi"/>
      <sheetName val="S 1"/>
      <sheetName val="S3a"/>
      <sheetName val="S 2b"/>
      <sheetName val="S 4"/>
      <sheetName val="S 5"/>
      <sheetName val="S 6 7"/>
      <sheetName val="S 8"/>
      <sheetName val="S 9 "/>
      <sheetName val="S 10"/>
      <sheetName val="S 11"/>
      <sheetName val="S 12"/>
      <sheetName val="S 13"/>
      <sheetName val="S 14"/>
      <sheetName val="s 15"/>
      <sheetName val="s16"/>
      <sheetName val="G.P."/>
      <sheetName val="Def Tax Rev"/>
      <sheetName val="IT-adj"/>
      <sheetName val="Def Tax"/>
      <sheetName val="LOSS"/>
      <sheetName val="TDS-List"/>
      <sheetName val="IIC Deletion (3)"/>
      <sheetName val="MIS"/>
      <sheetName val="MainPage"/>
      <sheetName val="DR-Anx"/>
      <sheetName val="CARO"/>
      <sheetName val="CAROApp"/>
      <sheetName val="BSSch"/>
      <sheetName val="FASch"/>
      <sheetName val="PLSch"/>
      <sheetName val="GR-BS"/>
      <sheetName val="GR-PL"/>
      <sheetName val="AS22"/>
      <sheetName val="115JB"/>
      <sheetName val="115JB-Anx"/>
      <sheetName val="3CA"/>
      <sheetName val="3CA-Anx"/>
      <sheetName val="3CD"/>
      <sheetName val="145A-Exclusive"/>
      <sheetName val="145-Incusive"/>
      <sheetName val="3CD-145A-Anx"/>
      <sheetName val="3CD-Dep-Anx"/>
      <sheetName val="3CD-40A(3)-Anx"/>
      <sheetName val="3CD-40A(2)(b)-Anx"/>
      <sheetName val="3CD-269SS-T-Anx"/>
      <sheetName val="3CD-CFLoss-Anx"/>
      <sheetName val="3CD-Ratios-Anx "/>
      <sheetName val="Masters"/>
      <sheetName val="Manual"/>
      <sheetName val="Messages"/>
      <sheetName val="REFERENCES"/>
      <sheetName val="OPERATING ST"/>
      <sheetName val="CASH FLOW ST"/>
      <sheetName val="FINANCIAL SIT"/>
      <sheetName val="1. MACRO AND OS"/>
      <sheetName val="1.1. MACROECONOMIC INFO"/>
      <sheetName val="1.2. OPERATING STATEMENT"/>
      <sheetName val="1.3.A OS BUSINESS BGT"/>
      <sheetName val="1.4 SALES VARIATION BREAKDOWN"/>
      <sheetName val="1.5. MARGIN VARIATION"/>
      <sheetName val="2. VOLUMES &amp; PRICES"/>
      <sheetName val="2.1 SALES &amp; PRODUCTION VOLU"/>
      <sheetName val="2.2 CHANGES SALES PRICE"/>
      <sheetName val="3. COSTS &amp; EXPENSES"/>
      <sheetName val="2.1 SALES &amp; PRODUCTION VOLU (2)"/>
      <sheetName val="2.1 SALES &amp; PRODUCTION VOLU (3)"/>
      <sheetName val="3.1.A PERSONNEL "/>
      <sheetName val="3.1.B Org.chart "/>
      <sheetName val="3.2. PRODUCTION COSTS ALWAR"/>
      <sheetName val="Cost Kg Analisys Alwar Plant"/>
      <sheetName val="3.2. PROD. COSTS DEWAS"/>
      <sheetName val="Cost Kg Analysis Dewas Plant"/>
      <sheetName val="3.2. PROD. COSTS PERUNDURAI"/>
      <sheetName val="Cost Kg Analy Perundurai Plant"/>
      <sheetName val="3.2. PROD. COSTS RANIPET"/>
      <sheetName val="Cost Kg Analysis Ranipet"/>
      <sheetName val="3.2. PROD. COSTS ALL PLANTS"/>
      <sheetName val="3.3. OTHER COSTS"/>
      <sheetName val="3.4. GNRL.PRODUCTION alwar "/>
      <sheetName val="3.4. GNRL.PRODUCTION Dewas"/>
      <sheetName val="3.4. GNRL.PRODUCTION Ranipet "/>
      <sheetName val="3.4. GNRL.PRODUCTION Perund"/>
      <sheetName val="3.4. GNRL.PRODUCTION HO"/>
      <sheetName val="3.5 MArketing &amp; Sales"/>
      <sheetName val="3.5.B. PROM &amp; ADV"/>
      <sheetName val="3.6 Managem &amp; Admin"/>
      <sheetName val="3.7. FINANCIAL EXPENSES"/>
      <sheetName val="3.8 A.R. VALUE ADJUSTMENT "/>
      <sheetName val="3.9 ATYPICAL"/>
      <sheetName val="3.10 TAX"/>
      <sheetName val="4. CASHFLOW "/>
      <sheetName val="4.1 CASHFLOW STATEM. &amp; FIN."/>
      <sheetName val="4.2 Investment Budget"/>
      <sheetName val="4.2.A INVEST BUDGET Alwar"/>
      <sheetName val="4.2.B INVEST BUDGET DEWAS"/>
      <sheetName val="4.2.C INVEST BUDGET Ranipet"/>
      <sheetName val="4.2.D INVEST BUDGET PERUNDURAI"/>
      <sheetName val="4.2.E INVEST BUDGET ALLIED PROD"/>
      <sheetName val="4.2.E INVEST BUDGET HO"/>
      <sheetName val="4.4. Working capital details"/>
      <sheetName val="4.5 WORKING CAPITAL RATIO"/>
      <sheetName val="4.6. ASSETS"/>
      <sheetName val="4.7. EQUITY &amp; LIABILITIES"/>
      <sheetName val="5. ANNEX"/>
      <sheetName val="5. 1 DETAIL INVESTMENTS"/>
      <sheetName val="5. 2 HEADCOUNT DETAIL"/>
      <sheetName val="5.2A YE HEADCOUNT DETAIL"/>
      <sheetName val="ALESSI"/>
      <sheetName val="LIVING"/>
      <sheetName val="PALOMBA"/>
      <sheetName val="FORM"/>
      <sheetName val="CHULETA"/>
      <sheetName val="OPST"/>
      <sheetName val="Capital Expenditure"/>
      <sheetName val="WUPDATA"/>
      <sheetName val="ACTIVO"/>
      <sheetName val="Cash payments _Rs_20_000"/>
      <sheetName val="Franchise Input"/>
      <sheetName val="OC5_Push Diag"/>
      <sheetName val="Settings"/>
      <sheetName val="한계원가"/>
      <sheetName val="유통망계획"/>
      <sheetName val="RELACION REFERENCIAS"/>
      <sheetName val="_____"/>
      <sheetName val="Alw"/>
      <sheetName val="Dew"/>
      <sheetName val="Prd"/>
      <sheetName val="Otros Costes"/>
      <sheetName val=" GGP Alw"/>
      <sheetName val=" GGP Dew"/>
      <sheetName val=" GGP Prd"/>
      <sheetName val=" GGP Rpt"/>
      <sheetName val="Gastos Comerciales"/>
      <sheetName val="Gastos Generales"/>
      <sheetName val="INDICE "/>
      <sheetName val="OPERATING SIT."/>
      <sheetName val="CASHFLOW SIT."/>
      <sheetName val="FINANCIAL SIT."/>
      <sheetName val="1. MACROECONOMIC &amp; OPERATING ST"/>
      <sheetName val="1.1. MACROEC. INDICATORS"/>
      <sheetName val="MB"/>
      <sheetName val="A.1.3.A RESULTS BY BUS. (BGT)"/>
      <sheetName val="A.1.3.B RESULTS BY BUS.(F'CAST)"/>
      <sheetName val="KALE RESULTS BY BUS.(F'CAST)"/>
      <sheetName val="1.4. COMPAR. SALES ANALYSIS"/>
      <sheetName val="1.5. GROSS MARGIN VARIATION AN."/>
      <sheetName val="2.1. SALES &amp; PRODUCT. UTS"/>
      <sheetName val="3.1.B PERSONNEL - ORG. CHART"/>
      <sheetName val="3.2.A PRODUCTION COSTS RANIPET"/>
      <sheetName val="3.2.B PRODUCTION COSTS ALWAR"/>
      <sheetName val="3.2.C PRODUCTION COSTS DEWAS"/>
      <sheetName val="3.2.D PRODUCTION COSTS PERUND"/>
      <sheetName val="3.2.B. PURCHASED COSTS"/>
      <sheetName val="3.4.A GRAL PROD COSTS RANIPET "/>
      <sheetName val="3.4.B GRAL PROD COSTS ALWAR"/>
      <sheetName val="3.4.C GRAL PROD COSTS DEWAS"/>
      <sheetName val="3.4.D GRAL PROD COSTS PERUND"/>
      <sheetName val="3.5.A MARKETING &amp; SALES"/>
      <sheetName val="3.5.B PROMOTION &amp; ADVERTISING"/>
      <sheetName val="3.6. GNRL &amp; ADMIN."/>
      <sheetName val="3.8 A.R. VALUE ADJUSTMENT"/>
      <sheetName val="3.9 NON OPERAT. INCOME &amp; EXPS"/>
      <sheetName val="3.10 TAXES"/>
      <sheetName val="4. CASHFLOW"/>
      <sheetName val="4.1 CASHFL. STATEM &amp; FIN. SIT."/>
      <sheetName val="4.2.INVESTMENT BUDGET"/>
      <sheetName val="4.3. INVESTMENT F'CAST"/>
      <sheetName val="4.4. WORKING CAPITAL DETAIL"/>
      <sheetName val="4.5.A WORKING CAPITAL RATIOS"/>
      <sheetName val="4.5.2 WORKING CAPITAL BGT"/>
      <sheetName val="4.6 ASSETS"/>
      <sheetName val="4.7.EQUITY &amp; LIABILITIES"/>
      <sheetName val="GM COMMENTS"/>
      <sheetName val="322540-StaffWelfare"/>
      <sheetName val="IT_FBT_DDTP"/>
      <sheetName val="Gap Analysis "/>
      <sheetName val="wHist_Data"/>
      <sheetName val="wInit_Frct_Data"/>
      <sheetName val="wFinal_Frct_Data"/>
      <sheetName val="oracleTB"/>
      <sheetName val="ARD _ BS"/>
      <sheetName val="IDC"/>
      <sheetName val="Shuttering"/>
      <sheetName val="Misc. points"/>
      <sheetName val="qty abst"/>
      <sheetName val="Programe"/>
      <sheetName val="boq"/>
      <sheetName val="P&amp;M"/>
      <sheetName val="LABOUR"/>
      <sheetName val="histogram"/>
      <sheetName val="basic "/>
      <sheetName val="bua"/>
      <sheetName val="topsheet"/>
      <sheetName val="Rate Analysis"/>
      <sheetName val="Sugar"/>
      <sheetName val="Cogen"/>
      <sheetName val="Cogen Dist"/>
      <sheetName val="Distillery"/>
      <sheetName val="Power Balancing"/>
      <sheetName val="Directors Req."/>
      <sheetName val="Co-gen"/>
      <sheetName val="AdmnSR"/>
      <sheetName val="AdmnCR"/>
      <sheetName val="AdmnDR"/>
      <sheetName val="Dist"/>
      <sheetName val="Safety"/>
      <sheetName val="Others"/>
      <sheetName val="Admn &amp; Misc."/>
      <sheetName val="EDP"/>
      <sheetName val="AP Sugar"/>
      <sheetName val="AP Cogen"/>
      <sheetName val="AP Dist"/>
      <sheetName val="WIP Dist"/>
      <sheetName val="Dist. Cogen"/>
      <sheetName val="NSL Sugars Annual Awards"/>
      <sheetName val="Rangarajan committee working"/>
      <sheetName val="V7 Sugar IEK"/>
      <sheetName val="V7 Cogen IEK"/>
      <sheetName val="V7 Dist IEK"/>
      <sheetName val="KOP's"/>
      <sheetName val="Loss &amp; DNT"/>
      <sheetName val="Power with coal"/>
      <sheetName val="Koppa"/>
      <sheetName val="BRM"/>
      <sheetName val="ZMIS-S"/>
      <sheetName val="ZMIS-C"/>
      <sheetName val="ZMIS-D"/>
      <sheetName val="TB-S"/>
      <sheetName val="TB-C"/>
      <sheetName val="TB-D"/>
      <sheetName val="COP-S"/>
      <sheetName val="YTD-COP-S"/>
      <sheetName val="COP-C"/>
      <sheetName val="YTD COP C"/>
      <sheetName val="NSL Award Number"/>
      <sheetName val="YTD-COP-C"/>
      <sheetName val="COP-D"/>
      <sheetName val="YTD- COP-D"/>
      <sheetName val="Sugar-IE-K"/>
      <sheetName val="Cogen-IE-K"/>
      <sheetName val="Distillery-IE-K"/>
      <sheetName val="Group-S"/>
      <sheetName val="Group-C"/>
      <sheetName val="Group-D"/>
      <sheetName val="Project"/>
      <sheetName val="FORM II"/>
      <sheetName val="FORM III"/>
      <sheetName val="FORM IV"/>
      <sheetName val="FORM V"/>
      <sheetName val="FORM VI"/>
      <sheetName val="NWC"/>
      <sheetName val="MPBF"/>
      <sheetName val="Prov for Tax"/>
      <sheetName val="DEP CO ACT"/>
      <sheetName val="DEP IT ACT"/>
      <sheetName val="TL Total"/>
      <sheetName val="TL1"/>
      <sheetName val="RULE 6(3) WORKINGS"/>
      <sheetName val="INPUTS"/>
      <sheetName val="S TAX"/>
      <sheetName val="CG"/>
      <sheetName val="BS SCH 1-2"/>
      <sheetName val="BS SCH"/>
      <sheetName val="PL SCH"/>
      <sheetName val="F ASSTS-09 "/>
      <sheetName val="F ASSTS-08"/>
      <sheetName val="Cashflow AS3"/>
      <sheetName val="MAT-08"/>
      <sheetName val="HR-S"/>
      <sheetName val="HR-C"/>
      <sheetName val="Admin-S"/>
      <sheetName val="Admin-C"/>
      <sheetName val="Co-Gen R&amp;M"/>
      <sheetName val="Sugar R&amp;M"/>
      <sheetName val="Month wise crushing"/>
      <sheetName val="Month &amp; date wise crushing"/>
      <sheetName val="CANE Development exp"/>
      <sheetName val="other exp( cane)"/>
      <sheetName val="H&amp;T"/>
      <sheetName val="cane cost"/>
      <sheetName val="Plantation"/>
      <sheetName val="Process-che-Sugar"/>
      <sheetName val="Packing Material-Sugar"/>
      <sheetName val="Process-che-Co Gen"/>
      <sheetName val="Sugar-IE-T"/>
      <sheetName val="Finance Costs-Sugar-TSL"/>
      <sheetName val="Sugar-W-T"/>
      <sheetName val="Cogen-IE-T"/>
      <sheetName val="Finance Costs-Cogen-TSL"/>
      <sheetName val="Cogen-W-T"/>
      <sheetName val="Distillery-IE-T"/>
      <sheetName val="Finance Costs-Distillery-TSL"/>
      <sheetName val="Distillery-W-T"/>
      <sheetName val="Cons-T"/>
      <sheetName val="Summary Finance Costs-TSL"/>
      <sheetName val="KOPs"/>
      <sheetName val="Goribidanur"/>
      <sheetName val="Alland"/>
      <sheetName val="JMSIL"/>
      <sheetName val="From 26 AS"/>
      <sheetName val="ETP"/>
      <sheetName val="Finance Costs-Sugar-Koppa"/>
      <sheetName val="Op,R&amp;M-S"/>
      <sheetName val="Packign N S&amp;D"/>
      <sheetName val="Pr Chem-S"/>
      <sheetName val="Sugar-W-K"/>
      <sheetName val="Finance Costs-Cogen-Koppa"/>
      <sheetName val="Op,R&amp;M-C"/>
      <sheetName val="Pr Chem &amp; Fuel Handling-C"/>
      <sheetName val="Cogen-W-K"/>
      <sheetName val="Presentation"/>
      <sheetName val="Finance Costs-Distillery-Koppa"/>
      <sheetName val="Op,R&amp;M-D"/>
      <sheetName val="Pr Chem &amp; Fuel Handling-D"/>
      <sheetName val="Admin-D"/>
      <sheetName val="HR-D"/>
      <sheetName val="Distillery-W-K"/>
      <sheetName val="Depriciation"/>
      <sheetName val="Summary Finance Costs Koppa"/>
      <sheetName val="M Recovery"/>
      <sheetName val="W Recove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>
        <row r="28">
          <cell r="M28">
            <v>25518769.103220712</v>
          </cell>
        </row>
      </sheetData>
      <sheetData sheetId="392">
        <row r="28">
          <cell r="M28">
            <v>25518769.103220712</v>
          </cell>
        </row>
      </sheetData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>
        <row r="28">
          <cell r="M28">
            <v>25518769.103220712</v>
          </cell>
        </row>
      </sheetData>
      <sheetData sheetId="409">
        <row r="28">
          <cell r="M28">
            <v>25518769.103220712</v>
          </cell>
        </row>
      </sheetData>
      <sheetData sheetId="410">
        <row r="28">
          <cell r="M28">
            <v>25518769.103220712</v>
          </cell>
        </row>
      </sheetData>
      <sheetData sheetId="411">
        <row r="28">
          <cell r="M28">
            <v>25518769.103220712</v>
          </cell>
        </row>
      </sheetData>
      <sheetData sheetId="412">
        <row r="28">
          <cell r="M28">
            <v>25518769.103220712</v>
          </cell>
        </row>
      </sheetData>
      <sheetData sheetId="413">
        <row r="28">
          <cell r="M28">
            <v>25518769.103220712</v>
          </cell>
        </row>
      </sheetData>
      <sheetData sheetId="414">
        <row r="28">
          <cell r="M28">
            <v>25518769.103220712</v>
          </cell>
        </row>
      </sheetData>
      <sheetData sheetId="415">
        <row r="28">
          <cell r="M28">
            <v>25518769.103220712</v>
          </cell>
        </row>
      </sheetData>
      <sheetData sheetId="416">
        <row r="28">
          <cell r="M28">
            <v>25518769.103220712</v>
          </cell>
        </row>
      </sheetData>
      <sheetData sheetId="417">
        <row r="28">
          <cell r="M28">
            <v>25518769.103220712</v>
          </cell>
        </row>
      </sheetData>
      <sheetData sheetId="418">
        <row r="28">
          <cell r="M28">
            <v>25518769.103220712</v>
          </cell>
        </row>
      </sheetData>
      <sheetData sheetId="419">
        <row r="28">
          <cell r="M28">
            <v>25518769.103220712</v>
          </cell>
        </row>
      </sheetData>
      <sheetData sheetId="420">
        <row r="28">
          <cell r="M28">
            <v>25518769.103220712</v>
          </cell>
        </row>
      </sheetData>
      <sheetData sheetId="421">
        <row r="28">
          <cell r="M28">
            <v>25518769.103220712</v>
          </cell>
        </row>
      </sheetData>
      <sheetData sheetId="422">
        <row r="28">
          <cell r="M28">
            <v>25518769.103220712</v>
          </cell>
        </row>
      </sheetData>
      <sheetData sheetId="423">
        <row r="28">
          <cell r="M28">
            <v>25518769.103220712</v>
          </cell>
        </row>
      </sheetData>
      <sheetData sheetId="424">
        <row r="28">
          <cell r="M28">
            <v>25518769.103220712</v>
          </cell>
        </row>
      </sheetData>
      <sheetData sheetId="425">
        <row r="28">
          <cell r="M28">
            <v>25518769.103220712</v>
          </cell>
        </row>
      </sheetData>
      <sheetData sheetId="426">
        <row r="28">
          <cell r="M28">
            <v>25518769.103220712</v>
          </cell>
        </row>
      </sheetData>
      <sheetData sheetId="427">
        <row r="28">
          <cell r="M28">
            <v>25518769.103220712</v>
          </cell>
        </row>
      </sheetData>
      <sheetData sheetId="428">
        <row r="28">
          <cell r="M28">
            <v>25518769.103220712</v>
          </cell>
        </row>
      </sheetData>
      <sheetData sheetId="429">
        <row r="28">
          <cell r="M28">
            <v>25518769.103220712</v>
          </cell>
        </row>
      </sheetData>
      <sheetData sheetId="430">
        <row r="1">
          <cell r="A1" t="str">
            <v>ASSET_NUMBER</v>
          </cell>
        </row>
      </sheetData>
      <sheetData sheetId="431">
        <row r="28">
          <cell r="M28">
            <v>25518769.103220712</v>
          </cell>
        </row>
      </sheetData>
      <sheetData sheetId="432">
        <row r="28">
          <cell r="M28">
            <v>25518769.103220712</v>
          </cell>
        </row>
      </sheetData>
      <sheetData sheetId="433">
        <row r="28">
          <cell r="M28">
            <v>25518769.103220712</v>
          </cell>
        </row>
      </sheetData>
      <sheetData sheetId="434">
        <row r="28">
          <cell r="M28">
            <v>25518769.103220712</v>
          </cell>
        </row>
      </sheetData>
      <sheetData sheetId="435">
        <row r="28">
          <cell r="M28">
            <v>25518769.103220712</v>
          </cell>
        </row>
      </sheetData>
      <sheetData sheetId="436">
        <row r="28">
          <cell r="M28">
            <v>25518769.103220712</v>
          </cell>
        </row>
      </sheetData>
      <sheetData sheetId="437">
        <row r="28">
          <cell r="M28">
            <v>25518769.103220712</v>
          </cell>
        </row>
      </sheetData>
      <sheetData sheetId="438">
        <row r="28">
          <cell r="M28">
            <v>25518769.103220712</v>
          </cell>
        </row>
      </sheetData>
      <sheetData sheetId="439">
        <row r="28">
          <cell r="M28">
            <v>25518769.103220712</v>
          </cell>
        </row>
      </sheetData>
      <sheetData sheetId="440">
        <row r="28">
          <cell r="M28">
            <v>25518769.103220712</v>
          </cell>
        </row>
      </sheetData>
      <sheetData sheetId="441">
        <row r="28">
          <cell r="M28">
            <v>25518769.103220712</v>
          </cell>
        </row>
      </sheetData>
      <sheetData sheetId="442">
        <row r="28">
          <cell r="M28">
            <v>25518769.103220712</v>
          </cell>
        </row>
      </sheetData>
      <sheetData sheetId="443">
        <row r="28">
          <cell r="M28">
            <v>25518769.103220712</v>
          </cell>
        </row>
      </sheetData>
      <sheetData sheetId="444">
        <row r="28">
          <cell r="M28">
            <v>25518769.103220712</v>
          </cell>
        </row>
      </sheetData>
      <sheetData sheetId="445">
        <row r="28">
          <cell r="M28">
            <v>25518769.103220712</v>
          </cell>
        </row>
      </sheetData>
      <sheetData sheetId="446">
        <row r="28">
          <cell r="M28">
            <v>25518769.103220712</v>
          </cell>
        </row>
      </sheetData>
      <sheetData sheetId="447">
        <row r="28">
          <cell r="M28">
            <v>25518769.103220712</v>
          </cell>
        </row>
      </sheetData>
      <sheetData sheetId="448">
        <row r="28">
          <cell r="M28">
            <v>25518769.103220712</v>
          </cell>
        </row>
      </sheetData>
      <sheetData sheetId="449">
        <row r="28">
          <cell r="M28">
            <v>25518769.103220712</v>
          </cell>
        </row>
      </sheetData>
      <sheetData sheetId="450">
        <row r="28">
          <cell r="M28">
            <v>25518769.103220712</v>
          </cell>
        </row>
      </sheetData>
      <sheetData sheetId="451">
        <row r="28">
          <cell r="M28">
            <v>25518769.103220712</v>
          </cell>
        </row>
      </sheetData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/>
      <sheetData sheetId="477"/>
      <sheetData sheetId="478"/>
      <sheetData sheetId="479"/>
      <sheetData sheetId="480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/>
      <sheetData sheetId="488" refreshError="1"/>
      <sheetData sheetId="489" refreshError="1"/>
      <sheetData sheetId="490" refreshError="1"/>
      <sheetData sheetId="491"/>
      <sheetData sheetId="492"/>
      <sheetData sheetId="493"/>
      <sheetData sheetId="494"/>
      <sheetData sheetId="495" refreshError="1"/>
      <sheetData sheetId="496" refreshError="1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 refreshError="1"/>
      <sheetData sheetId="565" refreshError="1"/>
      <sheetData sheetId="566"/>
      <sheetData sheetId="567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 refreshError="1"/>
      <sheetData sheetId="662" refreshError="1"/>
      <sheetData sheetId="663"/>
      <sheetData sheetId="664"/>
      <sheetData sheetId="665"/>
      <sheetData sheetId="666"/>
      <sheetData sheetId="667" refreshError="1"/>
      <sheetData sheetId="668" refreshError="1"/>
      <sheetData sheetId="669" refreshError="1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 refreshError="1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 refreshError="1"/>
      <sheetData sheetId="743" refreshError="1"/>
      <sheetData sheetId="744" refreshError="1"/>
      <sheetData sheetId="745"/>
      <sheetData sheetId="746" refreshError="1"/>
      <sheetData sheetId="747" refreshError="1"/>
      <sheetData sheetId="748"/>
      <sheetData sheetId="749"/>
      <sheetData sheetId="750" refreshError="1"/>
      <sheetData sheetId="751" refreshError="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 refreshError="1"/>
      <sheetData sheetId="761"/>
      <sheetData sheetId="762"/>
      <sheetData sheetId="763" refreshError="1"/>
      <sheetData sheetId="764" refreshError="1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 refreshError="1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 refreshError="1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>
        <row r="28">
          <cell r="M28">
            <v>25518769.103220712</v>
          </cell>
        </row>
      </sheetData>
      <sheetData sheetId="888" refreshError="1"/>
      <sheetData sheetId="889" refreshError="1"/>
      <sheetData sheetId="890" refreshError="1"/>
      <sheetData sheetId="891" refreshError="1"/>
      <sheetData sheetId="892"/>
      <sheetData sheetId="893">
        <row r="28">
          <cell r="M28">
            <v>25518769.103220712</v>
          </cell>
        </row>
      </sheetData>
      <sheetData sheetId="894">
        <row r="28">
          <cell r="M28">
            <v>25518769.103220712</v>
          </cell>
        </row>
      </sheetData>
      <sheetData sheetId="895">
        <row r="28">
          <cell r="M28">
            <v>25518769.103220712</v>
          </cell>
        </row>
      </sheetData>
      <sheetData sheetId="896">
        <row r="28">
          <cell r="M28">
            <v>25518769.103220712</v>
          </cell>
        </row>
      </sheetData>
      <sheetData sheetId="897"/>
      <sheetData sheetId="898">
        <row r="626">
          <cell r="D626">
            <v>-7005925</v>
          </cell>
        </row>
      </sheetData>
      <sheetData sheetId="899"/>
      <sheetData sheetId="900"/>
      <sheetData sheetId="901"/>
      <sheetData sheetId="902"/>
      <sheetData sheetId="903">
        <row r="626">
          <cell r="D626">
            <v>-7005925</v>
          </cell>
        </row>
      </sheetData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>
        <row r="28">
          <cell r="M28">
            <v>25518769.103220712</v>
          </cell>
        </row>
      </sheetData>
      <sheetData sheetId="928">
        <row r="28">
          <cell r="M28">
            <v>25518769.103220712</v>
          </cell>
        </row>
      </sheetData>
      <sheetData sheetId="929"/>
      <sheetData sheetId="930">
        <row r="28">
          <cell r="M28">
            <v>25518769.103220712</v>
          </cell>
        </row>
      </sheetData>
      <sheetData sheetId="931">
        <row r="28">
          <cell r="M28">
            <v>25518769.103220712</v>
          </cell>
        </row>
      </sheetData>
      <sheetData sheetId="932"/>
      <sheetData sheetId="933">
        <row r="28">
          <cell r="M28">
            <v>25518769.103220712</v>
          </cell>
        </row>
      </sheetData>
      <sheetData sheetId="934">
        <row r="28">
          <cell r="M28">
            <v>25518769.103220712</v>
          </cell>
        </row>
      </sheetData>
      <sheetData sheetId="935">
        <row r="28">
          <cell r="M28">
            <v>25518769.103220712</v>
          </cell>
        </row>
      </sheetData>
      <sheetData sheetId="936">
        <row r="28">
          <cell r="M28">
            <v>25518769.103220712</v>
          </cell>
        </row>
      </sheetData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 refreshError="1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/>
      <sheetData sheetId="983"/>
      <sheetData sheetId="984"/>
      <sheetData sheetId="985"/>
      <sheetData sheetId="986"/>
      <sheetData sheetId="987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/>
      <sheetData sheetId="1031"/>
      <sheetData sheetId="1032"/>
      <sheetData sheetId="1033"/>
      <sheetData sheetId="1034"/>
      <sheetData sheetId="1035"/>
      <sheetData sheetId="1036" refreshError="1"/>
      <sheetData sheetId="1037"/>
      <sheetData sheetId="1038" refreshError="1"/>
      <sheetData sheetId="1039" refreshError="1"/>
      <sheetData sheetId="1040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/>
      <sheetData sheetId="1076" refreshError="1"/>
      <sheetData sheetId="1077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/>
      <sheetData sheetId="1133" refreshError="1"/>
      <sheetData sheetId="1134" refreshError="1"/>
      <sheetData sheetId="1135"/>
      <sheetData sheetId="1136"/>
      <sheetData sheetId="1137" refreshError="1"/>
      <sheetData sheetId="1138" refreshError="1"/>
      <sheetData sheetId="1139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/>
      <sheetData sheetId="1170"/>
      <sheetData sheetId="1171"/>
      <sheetData sheetId="1172"/>
      <sheetData sheetId="1173"/>
      <sheetData sheetId="1174"/>
      <sheetData sheetId="1175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>
        <row r="626">
          <cell r="D626">
            <v>-7005925</v>
          </cell>
        </row>
      </sheetData>
      <sheetData sheetId="1194" refreshError="1"/>
      <sheetData sheetId="1195" refreshError="1"/>
      <sheetData sheetId="1196">
        <row r="626">
          <cell r="D626">
            <v>-7005925</v>
          </cell>
        </row>
      </sheetData>
      <sheetData sheetId="1197" refreshError="1"/>
      <sheetData sheetId="1198" refreshError="1"/>
      <sheetData sheetId="1199" refreshError="1"/>
      <sheetData sheetId="1200"/>
      <sheetData sheetId="1201">
        <row r="626">
          <cell r="D626">
            <v>-7005925</v>
          </cell>
        </row>
      </sheetData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>
        <row r="28">
          <cell r="M28">
            <v>25518769.103220712</v>
          </cell>
        </row>
      </sheetData>
      <sheetData sheetId="1224">
        <row r="28">
          <cell r="M28">
            <v>25518769.103220712</v>
          </cell>
        </row>
      </sheetData>
      <sheetData sheetId="1225">
        <row r="28">
          <cell r="M28">
            <v>25518769.103220712</v>
          </cell>
        </row>
      </sheetData>
      <sheetData sheetId="1226">
        <row r="28">
          <cell r="M28">
            <v>25518769.103220712</v>
          </cell>
        </row>
      </sheetData>
      <sheetData sheetId="1227">
        <row r="28">
          <cell r="M28">
            <v>25518769.103220712</v>
          </cell>
        </row>
      </sheetData>
      <sheetData sheetId="1228" refreshError="1"/>
      <sheetData sheetId="1229">
        <row r="28">
          <cell r="M28">
            <v>25518769.103220712</v>
          </cell>
        </row>
      </sheetData>
      <sheetData sheetId="1230">
        <row r="28">
          <cell r="M28">
            <v>25518769.103220712</v>
          </cell>
        </row>
      </sheetData>
      <sheetData sheetId="1231">
        <row r="28">
          <cell r="M28">
            <v>25518769.103220712</v>
          </cell>
        </row>
      </sheetData>
      <sheetData sheetId="1232">
        <row r="28">
          <cell r="M28">
            <v>25518769.103220712</v>
          </cell>
        </row>
      </sheetData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/>
      <sheetData sheetId="1646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 refreshError="1"/>
      <sheetData sheetId="1705" refreshError="1"/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 refreshError="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/>
      <sheetData sheetId="1728"/>
      <sheetData sheetId="1729"/>
      <sheetData sheetId="1730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/>
      <sheetData sheetId="1737" refreshError="1"/>
      <sheetData sheetId="1738" refreshError="1"/>
      <sheetData sheetId="1739" refreshError="1"/>
      <sheetData sheetId="1740"/>
      <sheetData sheetId="1741"/>
      <sheetData sheetId="1742"/>
      <sheetData sheetId="1743"/>
      <sheetData sheetId="1744" refreshError="1"/>
      <sheetData sheetId="1745" refreshError="1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 refreshError="1"/>
      <sheetData sheetId="1814" refreshError="1"/>
      <sheetData sheetId="1815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 refreshError="1"/>
      <sheetData sheetId="1909" refreshError="1"/>
      <sheetData sheetId="1910"/>
      <sheetData sheetId="1911"/>
      <sheetData sheetId="1912"/>
      <sheetData sheetId="1913"/>
      <sheetData sheetId="1914" refreshError="1"/>
      <sheetData sheetId="1915" refreshError="1"/>
      <sheetData sheetId="1916" refreshError="1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 refreshError="1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 refreshError="1"/>
      <sheetData sheetId="1988" refreshError="1"/>
      <sheetData sheetId="1989"/>
      <sheetData sheetId="1990" refreshError="1"/>
      <sheetData sheetId="1991" refreshError="1"/>
      <sheetData sheetId="1992"/>
      <sheetData sheetId="1993"/>
      <sheetData sheetId="1994" refreshError="1"/>
      <sheetData sheetId="1995" refreshError="1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 refreshError="1"/>
      <sheetData sheetId="2005"/>
      <sheetData sheetId="2006"/>
      <sheetData sheetId="2007" refreshError="1"/>
      <sheetData sheetId="2008" refreshError="1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 refreshError="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 refreshError="1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 refreshError="1"/>
      <sheetData sheetId="2425" refreshError="1"/>
      <sheetData sheetId="2426" refreshError="1"/>
      <sheetData sheetId="2427" refreshError="1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  <sheetData sheetId="2440" refreshError="1"/>
      <sheetData sheetId="2441" refreshError="1"/>
      <sheetData sheetId="2442" refreshError="1"/>
      <sheetData sheetId="2443" refreshError="1"/>
      <sheetData sheetId="2444" refreshError="1"/>
      <sheetData sheetId="2445" refreshError="1"/>
      <sheetData sheetId="2446" refreshError="1"/>
      <sheetData sheetId="2447" refreshError="1"/>
      <sheetData sheetId="2448" refreshError="1"/>
      <sheetData sheetId="2449" refreshError="1"/>
      <sheetData sheetId="2450" refreshError="1"/>
      <sheetData sheetId="2451" refreshError="1"/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 refreshError="1"/>
      <sheetData sheetId="2660" refreshError="1"/>
      <sheetData sheetId="2661" refreshError="1"/>
      <sheetData sheetId="2662" refreshError="1"/>
      <sheetData sheetId="2663" refreshError="1"/>
      <sheetData sheetId="2664" refreshError="1"/>
      <sheetData sheetId="2665" refreshError="1"/>
      <sheetData sheetId="2666" refreshError="1"/>
      <sheetData sheetId="2667" refreshError="1"/>
      <sheetData sheetId="2668" refreshError="1"/>
      <sheetData sheetId="2669" refreshError="1"/>
      <sheetData sheetId="2670" refreshError="1"/>
      <sheetData sheetId="2671" refreshError="1"/>
      <sheetData sheetId="2672" refreshError="1"/>
      <sheetData sheetId="2673" refreshError="1"/>
      <sheetData sheetId="2674" refreshError="1"/>
      <sheetData sheetId="2675" refreshError="1"/>
      <sheetData sheetId="2676" refreshError="1"/>
      <sheetData sheetId="2677" refreshError="1"/>
      <sheetData sheetId="2678" refreshError="1"/>
      <sheetData sheetId="2679" refreshError="1"/>
      <sheetData sheetId="2680" refreshError="1"/>
      <sheetData sheetId="2681" refreshError="1"/>
      <sheetData sheetId="2682" refreshError="1"/>
      <sheetData sheetId="2683" refreshError="1"/>
      <sheetData sheetId="2684" refreshError="1"/>
      <sheetData sheetId="2685" refreshError="1"/>
      <sheetData sheetId="2686" refreshError="1"/>
      <sheetData sheetId="2687" refreshError="1"/>
      <sheetData sheetId="2688"/>
      <sheetData sheetId="2689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/>
      <sheetData sheetId="2724"/>
      <sheetData sheetId="2725"/>
      <sheetData sheetId="2726"/>
      <sheetData sheetId="2727"/>
      <sheetData sheetId="2728"/>
      <sheetData sheetId="2729"/>
      <sheetData sheetId="2730"/>
      <sheetData sheetId="2731"/>
      <sheetData sheetId="2732"/>
      <sheetData sheetId="2733"/>
      <sheetData sheetId="2734"/>
      <sheetData sheetId="2735"/>
      <sheetData sheetId="2736"/>
      <sheetData sheetId="2737"/>
      <sheetData sheetId="2738"/>
      <sheetData sheetId="2739"/>
      <sheetData sheetId="2740"/>
      <sheetData sheetId="2741"/>
      <sheetData sheetId="2742"/>
      <sheetData sheetId="2743"/>
      <sheetData sheetId="2744"/>
      <sheetData sheetId="2745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/>
      <sheetData sheetId="2770"/>
      <sheetData sheetId="2771"/>
      <sheetData sheetId="2772"/>
      <sheetData sheetId="2773" refreshError="1"/>
      <sheetData sheetId="2774" refreshError="1"/>
      <sheetData sheetId="2775" refreshError="1"/>
      <sheetData sheetId="2776" refreshError="1"/>
      <sheetData sheetId="2777"/>
      <sheetData sheetId="2778" refreshError="1"/>
      <sheetData sheetId="2779" refreshError="1"/>
      <sheetData sheetId="2780" refreshError="1"/>
      <sheetData sheetId="2781"/>
      <sheetData sheetId="2782"/>
      <sheetData sheetId="2783"/>
      <sheetData sheetId="2784"/>
      <sheetData sheetId="2785" refreshError="1"/>
      <sheetData sheetId="2786" refreshError="1"/>
      <sheetData sheetId="2787"/>
      <sheetData sheetId="2788"/>
      <sheetData sheetId="2789"/>
      <sheetData sheetId="2790"/>
      <sheetData sheetId="2791"/>
      <sheetData sheetId="2792"/>
      <sheetData sheetId="2793"/>
      <sheetData sheetId="2794"/>
      <sheetData sheetId="2795" refreshError="1"/>
      <sheetData sheetId="2796" refreshError="1"/>
      <sheetData sheetId="2797" refreshError="1"/>
      <sheetData sheetId="2798" refreshError="1"/>
      <sheetData sheetId="2799" refreshError="1"/>
      <sheetData sheetId="2800" refreshError="1"/>
      <sheetData sheetId="2801" refreshError="1"/>
      <sheetData sheetId="2802" refreshError="1"/>
      <sheetData sheetId="2803" refreshError="1"/>
      <sheetData sheetId="2804" refreshError="1"/>
      <sheetData sheetId="2805" refreshError="1"/>
      <sheetData sheetId="2806" refreshError="1"/>
      <sheetData sheetId="2807" refreshError="1"/>
      <sheetData sheetId="2808" refreshError="1"/>
      <sheetData sheetId="2809" refreshError="1"/>
      <sheetData sheetId="2810" refreshError="1"/>
      <sheetData sheetId="2811"/>
      <sheetData sheetId="2812"/>
      <sheetData sheetId="2813"/>
      <sheetData sheetId="2814"/>
      <sheetData sheetId="2815"/>
      <sheetData sheetId="2816"/>
      <sheetData sheetId="2817"/>
      <sheetData sheetId="2818"/>
      <sheetData sheetId="2819"/>
      <sheetData sheetId="2820"/>
      <sheetData sheetId="2821"/>
      <sheetData sheetId="2822"/>
      <sheetData sheetId="2823"/>
      <sheetData sheetId="2824"/>
      <sheetData sheetId="2825"/>
      <sheetData sheetId="2826"/>
      <sheetData sheetId="2827" refreshError="1"/>
      <sheetData sheetId="2828" refreshError="1"/>
      <sheetData sheetId="2829"/>
      <sheetData sheetId="2830" refreshError="1"/>
      <sheetData sheetId="2831" refreshError="1"/>
      <sheetData sheetId="2832" refreshError="1"/>
      <sheetData sheetId="2833" refreshError="1"/>
      <sheetData sheetId="2834" refreshError="1"/>
      <sheetData sheetId="2835" refreshError="1"/>
      <sheetData sheetId="2836" refreshError="1"/>
      <sheetData sheetId="2837" refreshError="1"/>
      <sheetData sheetId="2838" refreshError="1"/>
      <sheetData sheetId="2839" refreshError="1"/>
      <sheetData sheetId="2840" refreshError="1"/>
      <sheetData sheetId="2841" refreshError="1"/>
      <sheetData sheetId="2842" refreshError="1"/>
      <sheetData sheetId="2843" refreshError="1"/>
      <sheetData sheetId="2844" refreshError="1"/>
      <sheetData sheetId="2845" refreshError="1"/>
      <sheetData sheetId="2846" refreshError="1"/>
      <sheetData sheetId="2847" refreshError="1"/>
      <sheetData sheetId="2848" refreshError="1"/>
      <sheetData sheetId="2849" refreshError="1"/>
      <sheetData sheetId="2850" refreshError="1"/>
      <sheetData sheetId="2851" refreshError="1"/>
      <sheetData sheetId="2852" refreshError="1"/>
      <sheetData sheetId="2853" refreshError="1"/>
      <sheetData sheetId="2854" refreshError="1"/>
      <sheetData sheetId="2855" refreshError="1"/>
      <sheetData sheetId="2856" refreshError="1"/>
      <sheetData sheetId="2857" refreshError="1"/>
      <sheetData sheetId="2858" refreshError="1"/>
      <sheetData sheetId="2859"/>
      <sheetData sheetId="2860" refreshError="1"/>
      <sheetData sheetId="2861" refreshError="1"/>
      <sheetData sheetId="2862" refreshError="1"/>
      <sheetData sheetId="2863" refreshError="1"/>
      <sheetData sheetId="2864" refreshError="1"/>
      <sheetData sheetId="2865" refreshError="1"/>
      <sheetData sheetId="2866" refreshError="1"/>
      <sheetData sheetId="2867" refreshError="1"/>
      <sheetData sheetId="2868" refreshError="1"/>
      <sheetData sheetId="2869" refreshError="1"/>
      <sheetData sheetId="2870" refreshError="1"/>
      <sheetData sheetId="2871" refreshError="1"/>
      <sheetData sheetId="2872" refreshError="1"/>
      <sheetData sheetId="2873" refreshError="1"/>
      <sheetData sheetId="2874" refreshError="1"/>
      <sheetData sheetId="2875" refreshError="1"/>
      <sheetData sheetId="2876" refreshError="1"/>
      <sheetData sheetId="2877" refreshError="1"/>
      <sheetData sheetId="2878" refreshError="1"/>
      <sheetData sheetId="2879" refreshError="1"/>
      <sheetData sheetId="2880" refreshError="1"/>
      <sheetData sheetId="2881" refreshError="1"/>
      <sheetData sheetId="2882" refreshError="1"/>
      <sheetData sheetId="2883" refreshError="1"/>
      <sheetData sheetId="2884" refreshError="1"/>
      <sheetData sheetId="2885" refreshError="1"/>
      <sheetData sheetId="2886" refreshError="1"/>
      <sheetData sheetId="2887" refreshError="1"/>
      <sheetData sheetId="2888" refreshError="1"/>
      <sheetData sheetId="2889" refreshError="1"/>
      <sheetData sheetId="2890" refreshError="1"/>
      <sheetData sheetId="2891" refreshError="1"/>
      <sheetData sheetId="2892" refreshError="1"/>
      <sheetData sheetId="2893" refreshError="1"/>
      <sheetData sheetId="2894" refreshError="1"/>
      <sheetData sheetId="2895" refreshError="1"/>
      <sheetData sheetId="2896" refreshError="1"/>
      <sheetData sheetId="2897" refreshError="1"/>
      <sheetData sheetId="2898" refreshError="1"/>
      <sheetData sheetId="2899" refreshError="1"/>
      <sheetData sheetId="2900" refreshError="1"/>
      <sheetData sheetId="2901" refreshError="1"/>
      <sheetData sheetId="2902" refreshError="1"/>
      <sheetData sheetId="2903" refreshError="1"/>
      <sheetData sheetId="2904" refreshError="1"/>
      <sheetData sheetId="2905" refreshError="1"/>
      <sheetData sheetId="2906" refreshError="1"/>
      <sheetData sheetId="2907" refreshError="1"/>
      <sheetData sheetId="2908" refreshError="1"/>
      <sheetData sheetId="2909" refreshError="1"/>
      <sheetData sheetId="2910" refreshError="1"/>
      <sheetData sheetId="2911" refreshError="1"/>
      <sheetData sheetId="2912" refreshError="1"/>
      <sheetData sheetId="2913" refreshError="1"/>
      <sheetData sheetId="2914"/>
      <sheetData sheetId="2915"/>
      <sheetData sheetId="2916"/>
      <sheetData sheetId="2917"/>
      <sheetData sheetId="2918"/>
      <sheetData sheetId="2919"/>
      <sheetData sheetId="2920"/>
      <sheetData sheetId="2921"/>
      <sheetData sheetId="2922" refreshError="1"/>
      <sheetData sheetId="2923" refreshError="1"/>
      <sheetData sheetId="2924"/>
      <sheetData sheetId="2925"/>
      <sheetData sheetId="2926"/>
      <sheetData sheetId="2927"/>
      <sheetData sheetId="2928" refreshError="1"/>
      <sheetData sheetId="2929" refreshError="1"/>
      <sheetData sheetId="2930" refreshError="1"/>
      <sheetData sheetId="2931"/>
      <sheetData sheetId="2932"/>
      <sheetData sheetId="2933"/>
      <sheetData sheetId="2934"/>
      <sheetData sheetId="2935"/>
      <sheetData sheetId="2936"/>
      <sheetData sheetId="2937"/>
      <sheetData sheetId="2938"/>
      <sheetData sheetId="2939"/>
      <sheetData sheetId="2940"/>
      <sheetData sheetId="2941"/>
      <sheetData sheetId="2942"/>
      <sheetData sheetId="2943"/>
      <sheetData sheetId="2944"/>
      <sheetData sheetId="2945"/>
      <sheetData sheetId="2946"/>
      <sheetData sheetId="2947"/>
      <sheetData sheetId="2948"/>
      <sheetData sheetId="2949"/>
      <sheetData sheetId="2950"/>
      <sheetData sheetId="2951"/>
      <sheetData sheetId="2952"/>
      <sheetData sheetId="2953"/>
      <sheetData sheetId="2954"/>
      <sheetData sheetId="2955"/>
      <sheetData sheetId="2956"/>
      <sheetData sheetId="2957"/>
      <sheetData sheetId="2958"/>
      <sheetData sheetId="2959"/>
      <sheetData sheetId="2960"/>
      <sheetData sheetId="2961"/>
      <sheetData sheetId="2962"/>
      <sheetData sheetId="2963"/>
      <sheetData sheetId="2964"/>
      <sheetData sheetId="2965"/>
      <sheetData sheetId="2966"/>
      <sheetData sheetId="2967"/>
      <sheetData sheetId="2968"/>
      <sheetData sheetId="2969"/>
      <sheetData sheetId="2970"/>
      <sheetData sheetId="2971"/>
      <sheetData sheetId="2972"/>
      <sheetData sheetId="2973"/>
      <sheetData sheetId="2974"/>
      <sheetData sheetId="2975"/>
      <sheetData sheetId="2976"/>
      <sheetData sheetId="2977"/>
      <sheetData sheetId="2978"/>
      <sheetData sheetId="2979"/>
      <sheetData sheetId="2980"/>
      <sheetData sheetId="2981"/>
      <sheetData sheetId="2982"/>
      <sheetData sheetId="2983"/>
      <sheetData sheetId="2984"/>
      <sheetData sheetId="2985"/>
      <sheetData sheetId="2986"/>
      <sheetData sheetId="2987"/>
      <sheetData sheetId="2988"/>
      <sheetData sheetId="2989" refreshError="1"/>
      <sheetData sheetId="2990"/>
      <sheetData sheetId="2991"/>
      <sheetData sheetId="2992"/>
      <sheetData sheetId="2993"/>
      <sheetData sheetId="2994"/>
      <sheetData sheetId="2995"/>
      <sheetData sheetId="2996"/>
      <sheetData sheetId="2997"/>
      <sheetData sheetId="2998"/>
      <sheetData sheetId="2999"/>
      <sheetData sheetId="3000" refreshError="1"/>
      <sheetData sheetId="3001" refreshError="1"/>
      <sheetData sheetId="3002"/>
      <sheetData sheetId="3003" refreshError="1"/>
      <sheetData sheetId="3004" refreshError="1"/>
      <sheetData sheetId="3005"/>
      <sheetData sheetId="3006"/>
      <sheetData sheetId="3007" refreshError="1"/>
      <sheetData sheetId="3008" refreshError="1"/>
      <sheetData sheetId="3009"/>
      <sheetData sheetId="3010"/>
      <sheetData sheetId="3011"/>
      <sheetData sheetId="3012"/>
      <sheetData sheetId="3013"/>
      <sheetData sheetId="3014"/>
      <sheetData sheetId="3015"/>
      <sheetData sheetId="3016"/>
      <sheetData sheetId="3017" refreshError="1"/>
      <sheetData sheetId="3018"/>
      <sheetData sheetId="3019"/>
      <sheetData sheetId="3020" refreshError="1"/>
      <sheetData sheetId="3021" refreshError="1"/>
      <sheetData sheetId="3022"/>
      <sheetData sheetId="3023"/>
      <sheetData sheetId="3024"/>
      <sheetData sheetId="3025"/>
      <sheetData sheetId="3026"/>
      <sheetData sheetId="3027"/>
      <sheetData sheetId="3028"/>
      <sheetData sheetId="3029"/>
      <sheetData sheetId="3030"/>
      <sheetData sheetId="3031"/>
      <sheetData sheetId="3032"/>
      <sheetData sheetId="3033"/>
      <sheetData sheetId="3034" refreshError="1"/>
      <sheetData sheetId="3035"/>
      <sheetData sheetId="3036"/>
      <sheetData sheetId="3037"/>
      <sheetData sheetId="3038"/>
      <sheetData sheetId="3039"/>
      <sheetData sheetId="3040"/>
      <sheetData sheetId="3041"/>
      <sheetData sheetId="3042"/>
      <sheetData sheetId="3043"/>
      <sheetData sheetId="3044"/>
      <sheetData sheetId="3045"/>
      <sheetData sheetId="3046"/>
      <sheetData sheetId="3047"/>
      <sheetData sheetId="3048"/>
      <sheetData sheetId="3049"/>
      <sheetData sheetId="3050"/>
      <sheetData sheetId="3051" refreshError="1"/>
      <sheetData sheetId="3052"/>
      <sheetData sheetId="3053"/>
      <sheetData sheetId="3054"/>
      <sheetData sheetId="3055"/>
      <sheetData sheetId="3056"/>
      <sheetData sheetId="3057"/>
      <sheetData sheetId="3058"/>
      <sheetData sheetId="3059"/>
      <sheetData sheetId="3060"/>
      <sheetData sheetId="3061"/>
      <sheetData sheetId="3062"/>
      <sheetData sheetId="3063"/>
      <sheetData sheetId="3064"/>
      <sheetData sheetId="3065"/>
      <sheetData sheetId="3066"/>
      <sheetData sheetId="3067"/>
      <sheetData sheetId="3068"/>
      <sheetData sheetId="3069"/>
      <sheetData sheetId="3070"/>
      <sheetData sheetId="3071" refreshError="1"/>
      <sheetData sheetId="3072" refreshError="1"/>
      <sheetData sheetId="3073" refreshError="1"/>
      <sheetData sheetId="3074" refreshError="1"/>
      <sheetData sheetId="3075" refreshError="1"/>
      <sheetData sheetId="3076" refreshError="1"/>
      <sheetData sheetId="3077" refreshError="1"/>
      <sheetData sheetId="3078" refreshError="1"/>
      <sheetData sheetId="3079" refreshError="1"/>
      <sheetData sheetId="3080" refreshError="1"/>
      <sheetData sheetId="3081" refreshError="1"/>
      <sheetData sheetId="3082" refreshError="1"/>
      <sheetData sheetId="3083" refreshError="1"/>
      <sheetData sheetId="3084" refreshError="1"/>
      <sheetData sheetId="3085" refreshError="1"/>
      <sheetData sheetId="3086" refreshError="1"/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 refreshError="1"/>
      <sheetData sheetId="3098" refreshError="1"/>
      <sheetData sheetId="3099" refreshError="1"/>
      <sheetData sheetId="3100" refreshError="1"/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 refreshError="1"/>
      <sheetData sheetId="3119" refreshError="1"/>
      <sheetData sheetId="3120" refreshError="1"/>
      <sheetData sheetId="3121" refreshError="1"/>
      <sheetData sheetId="3122" refreshError="1"/>
      <sheetData sheetId="3123" refreshError="1"/>
      <sheetData sheetId="3124" refreshError="1"/>
      <sheetData sheetId="3125" refreshError="1"/>
      <sheetData sheetId="3126" refreshError="1"/>
      <sheetData sheetId="3127" refreshError="1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 refreshError="1"/>
      <sheetData sheetId="3142" refreshError="1"/>
      <sheetData sheetId="3143" refreshError="1"/>
      <sheetData sheetId="3144" refreshError="1"/>
      <sheetData sheetId="3145" refreshError="1"/>
      <sheetData sheetId="3146" refreshError="1"/>
      <sheetData sheetId="3147" refreshError="1"/>
      <sheetData sheetId="3148" refreshError="1"/>
      <sheetData sheetId="3149" refreshError="1"/>
      <sheetData sheetId="3150" refreshError="1"/>
      <sheetData sheetId="3151" refreshError="1"/>
      <sheetData sheetId="3152" refreshError="1"/>
      <sheetData sheetId="3153" refreshError="1"/>
      <sheetData sheetId="3154" refreshError="1"/>
      <sheetData sheetId="3155" refreshError="1"/>
      <sheetData sheetId="3156" refreshError="1"/>
      <sheetData sheetId="3157" refreshError="1"/>
      <sheetData sheetId="3158" refreshError="1"/>
      <sheetData sheetId="3159"/>
      <sheetData sheetId="3160"/>
      <sheetData sheetId="3161"/>
      <sheetData sheetId="3162"/>
      <sheetData sheetId="3163"/>
      <sheetData sheetId="3164"/>
      <sheetData sheetId="3165"/>
      <sheetData sheetId="3166"/>
      <sheetData sheetId="3167"/>
      <sheetData sheetId="3168"/>
      <sheetData sheetId="3169"/>
      <sheetData sheetId="3170"/>
      <sheetData sheetId="3171"/>
      <sheetData sheetId="3172"/>
      <sheetData sheetId="3173"/>
      <sheetData sheetId="3174"/>
      <sheetData sheetId="3175"/>
      <sheetData sheetId="3176"/>
      <sheetData sheetId="3177"/>
      <sheetData sheetId="3178"/>
      <sheetData sheetId="3179"/>
      <sheetData sheetId="3180"/>
      <sheetData sheetId="3181" refreshError="1"/>
      <sheetData sheetId="3182" refreshError="1"/>
      <sheetData sheetId="3183" refreshError="1"/>
      <sheetData sheetId="3184" refreshError="1"/>
      <sheetData sheetId="3185" refreshError="1"/>
      <sheetData sheetId="3186" refreshError="1"/>
      <sheetData sheetId="3187" refreshError="1"/>
      <sheetData sheetId="3188" refreshError="1"/>
      <sheetData sheetId="3189" refreshError="1"/>
      <sheetData sheetId="3190" refreshError="1"/>
      <sheetData sheetId="3191" refreshError="1"/>
      <sheetData sheetId="3192" refreshError="1"/>
      <sheetData sheetId="3193" refreshError="1"/>
      <sheetData sheetId="3194" refreshError="1"/>
      <sheetData sheetId="3195" refreshError="1"/>
      <sheetData sheetId="3196" refreshError="1"/>
      <sheetData sheetId="3197" refreshError="1"/>
      <sheetData sheetId="3198" refreshError="1"/>
      <sheetData sheetId="3199" refreshError="1"/>
      <sheetData sheetId="3200" refreshError="1"/>
      <sheetData sheetId="3201" refreshError="1"/>
      <sheetData sheetId="3202" refreshError="1"/>
      <sheetData sheetId="3203" refreshError="1"/>
      <sheetData sheetId="3204" refreshError="1"/>
      <sheetData sheetId="3205" refreshError="1"/>
      <sheetData sheetId="3206" refreshError="1"/>
      <sheetData sheetId="3207" refreshError="1"/>
      <sheetData sheetId="3208" refreshError="1"/>
      <sheetData sheetId="3209" refreshError="1"/>
      <sheetData sheetId="3210" refreshError="1"/>
      <sheetData sheetId="3211" refreshError="1"/>
      <sheetData sheetId="3212" refreshError="1"/>
      <sheetData sheetId="3213" refreshError="1"/>
      <sheetData sheetId="3214" refreshError="1"/>
      <sheetData sheetId="3215" refreshError="1"/>
      <sheetData sheetId="3216" refreshError="1"/>
      <sheetData sheetId="3217" refreshError="1"/>
      <sheetData sheetId="3218" refreshError="1"/>
      <sheetData sheetId="3219" refreshError="1"/>
      <sheetData sheetId="3220" refreshError="1"/>
      <sheetData sheetId="3221" refreshError="1"/>
      <sheetData sheetId="3222" refreshError="1"/>
      <sheetData sheetId="3223" refreshError="1"/>
      <sheetData sheetId="3224" refreshError="1"/>
      <sheetData sheetId="3225" refreshError="1"/>
      <sheetData sheetId="3226" refreshError="1"/>
      <sheetData sheetId="3227" refreshError="1"/>
      <sheetData sheetId="3228" refreshError="1"/>
      <sheetData sheetId="3229" refreshError="1"/>
      <sheetData sheetId="3230" refreshError="1"/>
      <sheetData sheetId="3231" refreshError="1"/>
      <sheetData sheetId="3232" refreshError="1"/>
      <sheetData sheetId="3233" refreshError="1"/>
      <sheetData sheetId="3234" refreshError="1"/>
      <sheetData sheetId="3235" refreshError="1"/>
      <sheetData sheetId="3236" refreshError="1"/>
      <sheetData sheetId="3237" refreshError="1"/>
      <sheetData sheetId="3238" refreshError="1"/>
      <sheetData sheetId="3239" refreshError="1"/>
      <sheetData sheetId="3240" refreshError="1"/>
      <sheetData sheetId="3241" refreshError="1"/>
      <sheetData sheetId="3242" refreshError="1"/>
      <sheetData sheetId="3243" refreshError="1"/>
      <sheetData sheetId="3244" refreshError="1"/>
      <sheetData sheetId="3245" refreshError="1"/>
      <sheetData sheetId="3246" refreshError="1"/>
      <sheetData sheetId="3247" refreshError="1"/>
      <sheetData sheetId="3248" refreshError="1"/>
      <sheetData sheetId="3249" refreshError="1"/>
      <sheetData sheetId="3250" refreshError="1"/>
      <sheetData sheetId="3251" refreshError="1"/>
      <sheetData sheetId="3252" refreshError="1"/>
      <sheetData sheetId="3253" refreshError="1"/>
      <sheetData sheetId="3254" refreshError="1"/>
      <sheetData sheetId="3255" refreshError="1"/>
      <sheetData sheetId="3256" refreshError="1"/>
      <sheetData sheetId="3257" refreshError="1"/>
      <sheetData sheetId="3258" refreshError="1"/>
      <sheetData sheetId="3259" refreshError="1"/>
      <sheetData sheetId="3260" refreshError="1"/>
      <sheetData sheetId="3261" refreshError="1"/>
      <sheetData sheetId="3262" refreshError="1"/>
      <sheetData sheetId="3263" refreshError="1"/>
      <sheetData sheetId="3264" refreshError="1"/>
      <sheetData sheetId="3265" refreshError="1"/>
      <sheetData sheetId="3266" refreshError="1"/>
      <sheetData sheetId="3267" refreshError="1"/>
      <sheetData sheetId="3268" refreshError="1"/>
      <sheetData sheetId="3269" refreshError="1"/>
      <sheetData sheetId="3270" refreshError="1"/>
      <sheetData sheetId="3271" refreshError="1"/>
      <sheetData sheetId="3272" refreshError="1"/>
      <sheetData sheetId="3273" refreshError="1"/>
      <sheetData sheetId="3274" refreshError="1"/>
      <sheetData sheetId="3275" refreshError="1"/>
      <sheetData sheetId="3276" refreshError="1"/>
      <sheetData sheetId="3277" refreshError="1"/>
      <sheetData sheetId="3278" refreshError="1"/>
      <sheetData sheetId="3279" refreshError="1"/>
      <sheetData sheetId="3280" refreshError="1"/>
      <sheetData sheetId="3281" refreshError="1"/>
      <sheetData sheetId="3282" refreshError="1"/>
      <sheetData sheetId="3283" refreshError="1"/>
      <sheetData sheetId="3284" refreshError="1"/>
      <sheetData sheetId="3285" refreshError="1"/>
      <sheetData sheetId="3286" refreshError="1"/>
      <sheetData sheetId="3287" refreshError="1"/>
      <sheetData sheetId="3288" refreshError="1"/>
      <sheetData sheetId="3289" refreshError="1"/>
      <sheetData sheetId="3290" refreshError="1"/>
      <sheetData sheetId="3291" refreshError="1"/>
      <sheetData sheetId="3292" refreshError="1"/>
      <sheetData sheetId="3293" refreshError="1"/>
      <sheetData sheetId="3294" refreshError="1"/>
      <sheetData sheetId="3295" refreshError="1"/>
      <sheetData sheetId="3296" refreshError="1"/>
      <sheetData sheetId="3297" refreshError="1"/>
      <sheetData sheetId="3298" refreshError="1"/>
      <sheetData sheetId="3299" refreshError="1"/>
      <sheetData sheetId="3300" refreshError="1"/>
      <sheetData sheetId="3301" refreshError="1"/>
      <sheetData sheetId="3302" refreshError="1"/>
      <sheetData sheetId="3303" refreshError="1"/>
      <sheetData sheetId="3304" refreshError="1"/>
      <sheetData sheetId="3305" refreshError="1"/>
      <sheetData sheetId="3306" refreshError="1"/>
      <sheetData sheetId="3307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"/>
      <sheetName val="ASSUMPTIONS"/>
      <sheetName val="CERC TARIFF"/>
      <sheetName val="INR FS"/>
      <sheetName val="US$ FS"/>
      <sheetName val="CONSTRUCTION"/>
      <sheetName val="DEBT"/>
      <sheetName val="DEPRECIATION &amp; TAXES"/>
      <sheetName val="TC-LR"/>
      <sheetName val="RETURNS"/>
      <sheetName val="PRESENTATION CF"/>
    </sheetNames>
    <sheetDataSet>
      <sheetData sheetId="0" refreshError="1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up Variables"/>
      <sheetName val="Major Maint"/>
      <sheetName val="Base Budget"/>
      <sheetName val="Labor"/>
      <sheetName val="Proforma Annual Budgets"/>
      <sheetName val="Base"/>
      <sheetName val="MODEL"/>
      <sheetName val="Setup_Variables"/>
      <sheetName val="Setup_Variables1"/>
      <sheetName val="Operations"/>
      <sheetName val="Major_Maint"/>
      <sheetName val="Base_Budget"/>
      <sheetName val="Proforma_Annual_Budgets"/>
      <sheetName val="Setup_Variables2"/>
      <sheetName val="14"/>
      <sheetName val="Occ, Other Rev, Exp, Dispo"/>
      <sheetName val="TB"/>
      <sheetName val="Setup_Variables3"/>
      <sheetName val="Major_Maint1"/>
      <sheetName val="Base_Budget1"/>
      <sheetName val="Proforma_Annual_Budgets1"/>
      <sheetName val="Setup_Variables4"/>
      <sheetName val="Major_Maint2"/>
      <sheetName val="Base_Budget2"/>
      <sheetName val="Proforma_Annual_Budgets2"/>
      <sheetName val="Occ,_Other_Rev,_Exp,_Dispo"/>
      <sheetName val="1月明细汇总"/>
      <sheetName val="Sheet1"/>
      <sheetName val="old_serial no."/>
      <sheetName val="tot_ass_9697"/>
      <sheetName val="Masters"/>
      <sheetName val="Ann -1"/>
      <sheetName val="97-98"/>
      <sheetName val=""/>
      <sheetName val="FORM-16"/>
      <sheetName val="Analytical"/>
      <sheetName val="Input&amp;Pool"/>
      <sheetName val="Lead"/>
      <sheetName val="Inputs"/>
      <sheetName val="15"/>
      <sheetName val="Occ,_Other_Rev,_Exp,_Dispo1"/>
      <sheetName val="variance"/>
      <sheetName val="Rates"/>
      <sheetName val="BS-203"/>
      <sheetName val="O&amp;M Budget"/>
      <sheetName val="Data"/>
      <sheetName val="Cover"/>
      <sheetName val="BS - Sch"/>
      <sheetName val="CAST DAYLY"/>
      <sheetName val="Defaults"/>
      <sheetName val="General"/>
      <sheetName val="RPO"/>
      <sheetName val="PS data"/>
      <sheetName val="223.582"/>
      <sheetName val="Schedules"/>
      <sheetName val="cubes_M20"/>
      <sheetName val="Master"/>
      <sheetName val="1"/>
      <sheetName val="Deliverable Pricing"/>
      <sheetName val="Occ,_Other_Rev,_Exp,_Dispo2"/>
      <sheetName val="IS"/>
      <sheetName val="bs"/>
      <sheetName val="Aero Revenue Inputs"/>
      <sheetName val="Cargo Revenue Inputs"/>
      <sheetName val="Aero_Revenue_Inputs"/>
      <sheetName val="Cargo_Revenue_Inputs"/>
      <sheetName val="Corp"/>
      <sheetName val="BS Input"/>
      <sheetName val="PL Input"/>
    </sheetNames>
    <sheetDataSet>
      <sheetData sheetId="0" refreshError="1">
        <row r="11">
          <cell r="D11">
            <v>1998</v>
          </cell>
        </row>
      </sheetData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11">
          <cell r="D11">
            <v>1998</v>
          </cell>
        </row>
      </sheetData>
      <sheetData sheetId="18">
        <row r="11">
          <cell r="D11">
            <v>1998</v>
          </cell>
        </row>
      </sheetData>
      <sheetData sheetId="19">
        <row r="11">
          <cell r="D11">
            <v>1998</v>
          </cell>
        </row>
      </sheetData>
      <sheetData sheetId="20">
        <row r="11">
          <cell r="D11">
            <v>1998</v>
          </cell>
        </row>
      </sheetData>
      <sheetData sheetId="21">
        <row r="11">
          <cell r="D11">
            <v>1998</v>
          </cell>
        </row>
      </sheetData>
      <sheetData sheetId="22">
        <row r="11">
          <cell r="D11">
            <v>1998</v>
          </cell>
        </row>
      </sheetData>
      <sheetData sheetId="23">
        <row r="11">
          <cell r="D11">
            <v>1998</v>
          </cell>
        </row>
      </sheetData>
      <sheetData sheetId="24">
        <row r="11">
          <cell r="D11">
            <v>1998</v>
          </cell>
        </row>
      </sheetData>
      <sheetData sheetId="25">
        <row r="11">
          <cell r="D11">
            <v>1998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>
        <row r="11">
          <cell r="D11">
            <v>1998</v>
          </cell>
        </row>
      </sheetData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 Entries IUT"/>
      <sheetName val="Adj entries"/>
      <sheetName val="TB Paste Here"/>
      <sheetName val="Trial_balance(Orig)"/>
      <sheetName val="Pivot"/>
      <sheetName val="BS_Projects"/>
      <sheetName val="BS_Adj"/>
      <sheetName val="BS_IUT"/>
      <sheetName val="BS_FINAL"/>
      <sheetName val="BS_Round"/>
      <sheetName val="BS Sch 2"/>
      <sheetName val="FA_PROJECT"/>
      <sheetName val="FA_ADJ"/>
      <sheetName val="FA_IUT"/>
      <sheetName val="FA_FINAL"/>
      <sheetName val="CWIP-Proj"/>
      <sheetName val="CWIP-ADJ"/>
      <sheetName val="CWIP-IUT"/>
      <sheetName val="CWIP-Final"/>
      <sheetName val="BS Sch 5"/>
      <sheetName val="BS Sch 5A"/>
      <sheetName val="Sch 6"/>
      <sheetName val="manaul for deletion"/>
      <sheetName val="Consultancy"/>
      <sheetName val="cash flow"/>
      <sheetName val="START"/>
      <sheetName val="CON_Round"/>
      <sheetName val="CONS_BS"/>
      <sheetName val="Minority Interest"/>
      <sheetName val="Consolidated Sch 2"/>
      <sheetName val="CF round(F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"/>
      <sheetName val="Assumptions"/>
      <sheetName val="Company Sheets&gt;&gt;&gt;"/>
      <sheetName val="Construction"/>
      <sheetName val="INR FS"/>
      <sheetName val="Normative Tariff"/>
      <sheetName val="DSCR &amp; Dividend"/>
      <sheetName val="Depn &amp; Taxes"/>
      <sheetName val="Debt Rept."/>
      <sheetName val="Output"/>
      <sheetName val="Sensitivity controls"/>
      <sheetName val="DCF-FCFE"/>
      <sheetName val="DCF-FCFE USD"/>
      <sheetName val="DCF-FCFE_ABN_PPT"/>
      <sheetName val="Charts_ppt"/>
      <sheetName val="Sns_tbls"/>
      <sheetName val="Waterfall chart"/>
      <sheetName val="Sensitivity"/>
      <sheetName val="DCF"/>
      <sheetName val="PPT Charts"/>
    </sheetNames>
    <sheetDataSet>
      <sheetData sheetId="0" refreshError="1"/>
      <sheetData sheetId="1" refreshError="1">
        <row r="59">
          <cell r="H59">
            <v>42</v>
          </cell>
        </row>
        <row r="65">
          <cell r="H65">
            <v>40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4">
          <cell r="C4">
            <v>4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r'15"/>
      <sheetName val="May'15"/>
      <sheetName val="June'15"/>
      <sheetName val="July'15"/>
      <sheetName val="Aug'15"/>
      <sheetName val="Sep'15"/>
      <sheetName val="Upto Sep"/>
      <sheetName val="Sheet1"/>
      <sheetName val="Sheet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 t="str">
            <v>Lint</v>
          </cell>
        </row>
        <row r="3">
          <cell r="C3" t="str">
            <v>Cowdy</v>
          </cell>
        </row>
        <row r="4">
          <cell r="C4" t="str">
            <v>Yarn</v>
          </cell>
        </row>
        <row r="5">
          <cell r="C5" t="str">
            <v>Waste</v>
          </cell>
        </row>
        <row r="6">
          <cell r="C6" t="str">
            <v>Fabric</v>
          </cell>
        </row>
        <row r="7">
          <cell r="C7" t="str">
            <v>Processed Fabric</v>
          </cell>
        </row>
        <row r="8">
          <cell r="C8" t="str">
            <v>Garments</v>
          </cell>
        </row>
      </sheetData>
      <sheetData sheetId="8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ECKS"/>
      <sheetName val="PRSENTATION"/>
      <sheetName val="DEBT PROFILE SUMMARY"/>
      <sheetName val="LOG"/>
      <sheetName val="MACROS&amp;SENSITIVITIES"/>
      <sheetName val="ASSUMPTIONS 1"/>
      <sheetName val="ASSUMPTIONS 2"/>
      <sheetName val="PROJECT COST"/>
      <sheetName val="O&amp;M ASSUMPTIONS"/>
      <sheetName val="Sponsor Returns"/>
      <sheetName val="Returns"/>
      <sheetName val="DEBT FINANCE PLAN"/>
      <sheetName val="CONSTRUCTION"/>
      <sheetName val="AVAILABILITY"/>
      <sheetName val="O&amp;M PRE PCOD"/>
      <sheetName val="O&amp;M POST PCOD"/>
      <sheetName val=" TARIFFS PRE PCOD"/>
      <sheetName val=" TARIFFS POST PCOD"/>
      <sheetName val="DEBT REPAYMENT"/>
      <sheetName val="MTS CALCULATION"/>
      <sheetName val="FS"/>
      <sheetName val="DEPRECIATION"/>
      <sheetName val="TAX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BS"/>
      <sheetName val="CF"/>
      <sheetName val="ASSUMPTIONS"/>
      <sheetName val="DCF"/>
      <sheetName val="Valuation"/>
      <sheetName val="Cash flow"/>
      <sheetName val="COVER"/>
      <sheetName val="FS"/>
      <sheetName val="PRESENTATION"/>
      <sheetName val="PRESENTATION CF"/>
      <sheetName val="US $ CF"/>
      <sheetName val="US $ BS"/>
      <sheetName val="US $ FS"/>
    </sheetNames>
    <sheetDataSet>
      <sheetData sheetId="0">
        <row r="3">
          <cell r="C3" t="str">
            <v>KONASEEMA EPS OAKWELL POWER LIMITED</v>
          </cell>
        </row>
        <row r="4">
          <cell r="C4" t="str">
            <v>PROFIT &amp; LOSS ACCOUNT</v>
          </cell>
        </row>
        <row r="6">
          <cell r="E6">
            <v>1</v>
          </cell>
          <cell r="F6">
            <v>1</v>
          </cell>
          <cell r="G6">
            <v>2</v>
          </cell>
          <cell r="H6">
            <v>3</v>
          </cell>
          <cell r="I6">
            <v>4</v>
          </cell>
          <cell r="J6">
            <v>5</v>
          </cell>
          <cell r="K6">
            <v>6</v>
          </cell>
          <cell r="L6">
            <v>7</v>
          </cell>
          <cell r="M6">
            <v>8</v>
          </cell>
          <cell r="N6">
            <v>9</v>
          </cell>
          <cell r="O6">
            <v>10</v>
          </cell>
          <cell r="P6">
            <v>11</v>
          </cell>
          <cell r="Q6">
            <v>12</v>
          </cell>
          <cell r="R6">
            <v>13</v>
          </cell>
          <cell r="S6">
            <v>14</v>
          </cell>
          <cell r="T6">
            <v>15</v>
          </cell>
        </row>
        <row r="7">
          <cell r="C7" t="str">
            <v>Year ended March 31</v>
          </cell>
          <cell r="E7">
            <v>2006</v>
          </cell>
          <cell r="F7">
            <v>2006</v>
          </cell>
          <cell r="G7">
            <v>2007</v>
          </cell>
          <cell r="H7">
            <v>2008</v>
          </cell>
          <cell r="I7">
            <v>2009</v>
          </cell>
          <cell r="J7">
            <v>2010</v>
          </cell>
          <cell r="K7">
            <v>2011</v>
          </cell>
          <cell r="L7">
            <v>2012</v>
          </cell>
          <cell r="M7">
            <v>2013</v>
          </cell>
          <cell r="N7">
            <v>2014</v>
          </cell>
          <cell r="O7">
            <v>2015</v>
          </cell>
          <cell r="P7">
            <v>2016</v>
          </cell>
          <cell r="Q7">
            <v>2017</v>
          </cell>
          <cell r="R7">
            <v>2018</v>
          </cell>
          <cell r="S7">
            <v>2019</v>
          </cell>
          <cell r="T7">
            <v>2020</v>
          </cell>
        </row>
        <row r="8">
          <cell r="C8" t="str">
            <v>Revenue</v>
          </cell>
        </row>
        <row r="10">
          <cell r="C10" t="str">
            <v>Installed Capacity (MW)</v>
          </cell>
          <cell r="E10">
            <v>280</v>
          </cell>
          <cell r="F10">
            <v>445</v>
          </cell>
          <cell r="G10">
            <v>445</v>
          </cell>
          <cell r="H10">
            <v>441.70699999999999</v>
          </cell>
          <cell r="I10">
            <v>438.32499999999999</v>
          </cell>
          <cell r="J10">
            <v>435.03200000000004</v>
          </cell>
          <cell r="K10">
            <v>431.65</v>
          </cell>
          <cell r="L10">
            <v>443.21999999999997</v>
          </cell>
          <cell r="M10">
            <v>439.4375</v>
          </cell>
          <cell r="N10">
            <v>436.09999999999997</v>
          </cell>
          <cell r="O10">
            <v>433.20750000000004</v>
          </cell>
          <cell r="P10">
            <v>429.42500000000001</v>
          </cell>
          <cell r="Q10">
            <v>442.77499999999998</v>
          </cell>
          <cell r="R10">
            <v>439.48200000000003</v>
          </cell>
          <cell r="S10">
            <v>436.09999999999997</v>
          </cell>
          <cell r="T10">
            <v>432.80700000000002</v>
          </cell>
        </row>
        <row r="11">
          <cell r="C11" t="str">
            <v>Plant Load Factor</v>
          </cell>
          <cell r="E11">
            <v>0.75</v>
          </cell>
          <cell r="F11">
            <v>0.8</v>
          </cell>
          <cell r="G11">
            <v>0.85</v>
          </cell>
          <cell r="H11">
            <v>0.85</v>
          </cell>
          <cell r="I11">
            <v>0.85</v>
          </cell>
          <cell r="J11">
            <v>0.85</v>
          </cell>
          <cell r="K11">
            <v>0.85</v>
          </cell>
          <cell r="L11">
            <v>0.85</v>
          </cell>
          <cell r="M11">
            <v>0.85</v>
          </cell>
          <cell r="N11">
            <v>0.85</v>
          </cell>
          <cell r="O11">
            <v>0.85</v>
          </cell>
          <cell r="P11">
            <v>0.85</v>
          </cell>
          <cell r="Q11">
            <v>0.85</v>
          </cell>
          <cell r="R11">
            <v>0.85</v>
          </cell>
          <cell r="S11">
            <v>0.85</v>
          </cell>
          <cell r="T11">
            <v>0.85</v>
          </cell>
        </row>
        <row r="12">
          <cell r="C12" t="str">
            <v>Units Generated (in million units)</v>
          </cell>
          <cell r="E12">
            <v>459.9</v>
          </cell>
          <cell r="F12">
            <v>2338.92</v>
          </cell>
          <cell r="G12">
            <v>3313.47</v>
          </cell>
          <cell r="H12">
            <v>3288.9503219999997</v>
          </cell>
          <cell r="I12">
            <v>3263.767949999999</v>
          </cell>
          <cell r="J12">
            <v>3239.2482720000003</v>
          </cell>
          <cell r="K12">
            <v>3214.0659000000001</v>
          </cell>
          <cell r="L12">
            <v>3300.2161199999991</v>
          </cell>
          <cell r="M12">
            <v>3272.0516249999996</v>
          </cell>
          <cell r="N12">
            <v>3247.2005999999997</v>
          </cell>
          <cell r="O12">
            <v>3225.6630450000007</v>
          </cell>
          <cell r="P12">
            <v>3197.4985500000003</v>
          </cell>
          <cell r="Q12">
            <v>3296.9026500000004</v>
          </cell>
          <cell r="R12">
            <v>3272.3829719999999</v>
          </cell>
          <cell r="S12">
            <v>3247.2005999999997</v>
          </cell>
          <cell r="T12">
            <v>3222.6809220000005</v>
          </cell>
        </row>
        <row r="13">
          <cell r="C13" t="str">
            <v>Less : Auxilliary consumption</v>
          </cell>
          <cell r="E13">
            <v>16.096499999999999</v>
          </cell>
          <cell r="F13">
            <v>70.167599999999993</v>
          </cell>
          <cell r="G13">
            <v>99.404099999999985</v>
          </cell>
          <cell r="H13">
            <v>98.668509659999984</v>
          </cell>
          <cell r="I13">
            <v>97.913038499999971</v>
          </cell>
          <cell r="J13">
            <v>97.177448160000012</v>
          </cell>
          <cell r="K13">
            <v>96.421976999999998</v>
          </cell>
          <cell r="L13">
            <v>99.006483599999967</v>
          </cell>
          <cell r="M13">
            <v>98.16154874999998</v>
          </cell>
          <cell r="N13">
            <v>97.41601799999998</v>
          </cell>
          <cell r="O13">
            <v>96.769891350000023</v>
          </cell>
          <cell r="P13">
            <v>95.924956500000008</v>
          </cell>
          <cell r="Q13">
            <v>98.907079500000009</v>
          </cell>
          <cell r="R13">
            <v>98.171489159999993</v>
          </cell>
          <cell r="S13">
            <v>97.41601799999998</v>
          </cell>
          <cell r="T13">
            <v>96.680427660000007</v>
          </cell>
        </row>
        <row r="14">
          <cell r="C14" t="str">
            <v>Units Sold (in million)</v>
          </cell>
          <cell r="E14">
            <v>443.80349999999999</v>
          </cell>
          <cell r="F14">
            <v>2268.7524000000003</v>
          </cell>
          <cell r="G14">
            <v>3214.0658999999996</v>
          </cell>
          <cell r="H14">
            <v>3190.2818123399998</v>
          </cell>
          <cell r="I14">
            <v>3165.8549114999992</v>
          </cell>
          <cell r="J14">
            <v>3142.0708238400002</v>
          </cell>
          <cell r="K14">
            <v>3117.6439230000001</v>
          </cell>
          <cell r="L14">
            <v>3201.209636399999</v>
          </cell>
          <cell r="M14">
            <v>3173.8900762499998</v>
          </cell>
          <cell r="N14">
            <v>3149.7845819999998</v>
          </cell>
          <cell r="O14">
            <v>3128.8931536500008</v>
          </cell>
          <cell r="P14">
            <v>3101.5735935000002</v>
          </cell>
          <cell r="Q14">
            <v>3197.9955705000002</v>
          </cell>
          <cell r="R14">
            <v>3174.2114828399999</v>
          </cell>
          <cell r="S14">
            <v>3149.7845819999998</v>
          </cell>
          <cell r="T14">
            <v>3126.0004943400004</v>
          </cell>
        </row>
        <row r="15">
          <cell r="C15" t="str">
            <v>Fixed Tariff/unit (Rs)</v>
          </cell>
          <cell r="E15">
            <v>0.90316406249999992</v>
          </cell>
          <cell r="F15">
            <v>0.98099999999999987</v>
          </cell>
          <cell r="G15">
            <v>0.98099999999999987</v>
          </cell>
          <cell r="H15">
            <v>0.98099999999999987</v>
          </cell>
          <cell r="I15">
            <v>0.98099999999999987</v>
          </cell>
          <cell r="J15">
            <v>0.98099999999999987</v>
          </cell>
          <cell r="K15">
            <v>0.98099999999999987</v>
          </cell>
          <cell r="L15">
            <v>0.98099999999999987</v>
          </cell>
          <cell r="M15">
            <v>0.98099999999999987</v>
          </cell>
          <cell r="N15">
            <v>0.98099999999999987</v>
          </cell>
          <cell r="O15">
            <v>0.98099999999999987</v>
          </cell>
          <cell r="P15">
            <v>0.98099999999999987</v>
          </cell>
          <cell r="Q15">
            <v>0.69899999999999995</v>
          </cell>
          <cell r="R15">
            <v>0.69899999999999995</v>
          </cell>
          <cell r="S15">
            <v>0.69899999999999995</v>
          </cell>
          <cell r="T15">
            <v>0.69899999999999995</v>
          </cell>
        </row>
        <row r="16">
          <cell r="C16" t="str">
            <v>Variable Tariff/unit (Rs)</v>
          </cell>
          <cell r="E16">
            <v>1.2355094652791856</v>
          </cell>
          <cell r="F16">
            <v>0.86525191845005189</v>
          </cell>
          <cell r="G16">
            <v>0.86978391600780436</v>
          </cell>
          <cell r="H16">
            <v>0.87445187349229014</v>
          </cell>
          <cell r="I16">
            <v>0.87925986970130987</v>
          </cell>
          <cell r="J16">
            <v>0.88421210579660037</v>
          </cell>
          <cell r="K16">
            <v>0.88931290897475002</v>
          </cell>
          <cell r="L16">
            <v>0.89456673624824368</v>
          </cell>
          <cell r="M16">
            <v>0.8999781783399422</v>
          </cell>
          <cell r="N16">
            <v>0.90555196369439162</v>
          </cell>
          <cell r="O16">
            <v>0.91129296260947446</v>
          </cell>
          <cell r="P16">
            <v>0.91720619149201021</v>
          </cell>
          <cell r="Q16">
            <v>0.92329681724102197</v>
          </cell>
          <cell r="R16">
            <v>0.92957016176250351</v>
          </cell>
          <cell r="S16">
            <v>0.93603170661962987</v>
          </cell>
          <cell r="T16">
            <v>0.94268709782247029</v>
          </cell>
        </row>
        <row r="17">
          <cell r="C17" t="str">
            <v>Total Tariff per unit (Rs)</v>
          </cell>
          <cell r="E17">
            <v>2.1386735277791855</v>
          </cell>
          <cell r="F17">
            <v>1.8462519184500517</v>
          </cell>
          <cell r="G17">
            <v>1.8507839160078041</v>
          </cell>
          <cell r="H17">
            <v>1.85545187349229</v>
          </cell>
          <cell r="I17">
            <v>1.8602598697013097</v>
          </cell>
          <cell r="J17">
            <v>1.8652121057966002</v>
          </cell>
          <cell r="K17">
            <v>1.8703129089747499</v>
          </cell>
          <cell r="L17">
            <v>1.8755667362482435</v>
          </cell>
          <cell r="M17">
            <v>1.8809781783399422</v>
          </cell>
          <cell r="N17">
            <v>1.8865519636943915</v>
          </cell>
          <cell r="O17">
            <v>1.8922929626094742</v>
          </cell>
          <cell r="P17">
            <v>1.8982061914920101</v>
          </cell>
          <cell r="Q17">
            <v>1.6222968172410219</v>
          </cell>
          <cell r="R17">
            <v>1.6285701617625035</v>
          </cell>
          <cell r="S17">
            <v>1.6350317066196298</v>
          </cell>
          <cell r="T17">
            <v>1.6416870978224702</v>
          </cell>
        </row>
        <row r="18">
          <cell r="C18" t="str">
            <v>Revenue from tariff</v>
          </cell>
          <cell r="E18">
            <v>98.357595542564738</v>
          </cell>
          <cell r="F18">
            <v>431.82355371011943</v>
          </cell>
          <cell r="G18">
            <v>613.25169821743782</v>
          </cell>
          <cell r="H18">
            <v>610.24890367779699</v>
          </cell>
          <cell r="I18">
            <v>607.14565414023093</v>
          </cell>
          <cell r="J18">
            <v>604.18850906151192</v>
          </cell>
          <cell r="K18">
            <v>601.13089430655475</v>
          </cell>
          <cell r="L18">
            <v>618.977557710224</v>
          </cell>
          <cell r="M18">
            <v>615.46577050267467</v>
          </cell>
          <cell r="N18">
            <v>612.6012668439605</v>
          </cell>
          <cell r="O18">
            <v>610.38994798029489</v>
          </cell>
          <cell r="P18">
            <v>606.95115448967249</v>
          </cell>
          <cell r="Q18">
            <v>534.85546758484918</v>
          </cell>
          <cell r="R18">
            <v>532.93052660589024</v>
          </cell>
          <cell r="S18">
            <v>530.92759387542856</v>
          </cell>
          <cell r="T18">
            <v>529.06336900460235</v>
          </cell>
        </row>
        <row r="19">
          <cell r="C19" t="str">
            <v>Revenue from incentive</v>
          </cell>
          <cell r="E19">
            <v>0</v>
          </cell>
          <cell r="F19">
            <v>0</v>
          </cell>
          <cell r="G19">
            <v>1.356759</v>
          </cell>
          <cell r="H19">
            <v>1.356759</v>
          </cell>
          <cell r="I19">
            <v>1.356759</v>
          </cell>
          <cell r="J19">
            <v>1.356759</v>
          </cell>
          <cell r="K19">
            <v>1.356759</v>
          </cell>
          <cell r="L19">
            <v>1.356759</v>
          </cell>
          <cell r="M19">
            <v>1.356759</v>
          </cell>
          <cell r="N19">
            <v>1.356759</v>
          </cell>
          <cell r="O19">
            <v>1.356759</v>
          </cell>
          <cell r="P19">
            <v>1.356759</v>
          </cell>
          <cell r="Q19">
            <v>1.356759</v>
          </cell>
          <cell r="R19">
            <v>1.356759</v>
          </cell>
          <cell r="S19">
            <v>1.356759</v>
          </cell>
          <cell r="T19">
            <v>1.356759</v>
          </cell>
        </row>
        <row r="20">
          <cell r="C20" t="str">
            <v>Reimbursement of taxes</v>
          </cell>
          <cell r="E20">
            <v>0</v>
          </cell>
          <cell r="F20">
            <v>1.8685086610033665</v>
          </cell>
          <cell r="G20">
            <v>7.975254908336006</v>
          </cell>
          <cell r="H20">
            <v>8.425837227391245</v>
          </cell>
          <cell r="I20">
            <v>8.805872849618293</v>
          </cell>
          <cell r="J20">
            <v>8.5360240314436666</v>
          </cell>
          <cell r="K20">
            <v>8.9508943223172448</v>
          </cell>
          <cell r="L20">
            <v>10.809478722180009</v>
          </cell>
          <cell r="M20">
            <v>10.439235727962249</v>
          </cell>
          <cell r="N20">
            <v>10.694958467281912</v>
          </cell>
          <cell r="O20">
            <v>11.56664514182677</v>
          </cell>
          <cell r="P20">
            <v>11.81576266837288</v>
          </cell>
          <cell r="Q20">
            <v>4.4384784425133184</v>
          </cell>
          <cell r="R20">
            <v>9.0252499490983187</v>
          </cell>
          <cell r="S20">
            <v>13.429912801842681</v>
          </cell>
          <cell r="T20">
            <v>13.110300779779406</v>
          </cell>
        </row>
        <row r="21">
          <cell r="C21" t="str">
            <v>Total revenue</v>
          </cell>
          <cell r="E21">
            <v>98.357595542564738</v>
          </cell>
          <cell r="F21">
            <v>433.6920623711228</v>
          </cell>
          <cell r="G21">
            <v>622.58371212577379</v>
          </cell>
          <cell r="H21">
            <v>620.03149990518818</v>
          </cell>
          <cell r="I21">
            <v>617.3082859898492</v>
          </cell>
          <cell r="J21">
            <v>614.08129209295555</v>
          </cell>
          <cell r="K21">
            <v>611.43854762887202</v>
          </cell>
          <cell r="L21">
            <v>631.14379543240398</v>
          </cell>
          <cell r="M21">
            <v>627.26176523063691</v>
          </cell>
          <cell r="N21">
            <v>624.65298431124245</v>
          </cell>
          <cell r="O21">
            <v>623.31335212212161</v>
          </cell>
          <cell r="P21">
            <v>620.12367615804533</v>
          </cell>
          <cell r="Q21">
            <v>540.65070502736251</v>
          </cell>
          <cell r="R21">
            <v>543.31253555498859</v>
          </cell>
          <cell r="S21">
            <v>545.71426567727121</v>
          </cell>
          <cell r="T21">
            <v>543.5304287843818</v>
          </cell>
        </row>
        <row r="22">
          <cell r="C22" t="str">
            <v>Less : Rebate for 1% prompt payment</v>
          </cell>
          <cell r="E22">
            <v>0.98357595542564735</v>
          </cell>
          <cell r="F22">
            <v>4.3369206237112286</v>
          </cell>
          <cell r="G22">
            <v>6.2258371212577384</v>
          </cell>
          <cell r="H22">
            <v>6.2003149990518818</v>
          </cell>
          <cell r="I22">
            <v>6.1730828598984919</v>
          </cell>
          <cell r="J22">
            <v>6.1408129209295552</v>
          </cell>
          <cell r="K22">
            <v>6.11438547628872</v>
          </cell>
          <cell r="L22">
            <v>6.31143795432404</v>
          </cell>
          <cell r="M22">
            <v>6.2726176523063693</v>
          </cell>
          <cell r="N22">
            <v>6.246529843112425</v>
          </cell>
          <cell r="O22">
            <v>6.233133521221216</v>
          </cell>
          <cell r="P22">
            <v>6.2012367615804536</v>
          </cell>
          <cell r="Q22">
            <v>5.4065070502736248</v>
          </cell>
          <cell r="R22">
            <v>5.433125355549886</v>
          </cell>
          <cell r="S22">
            <v>5.4571426567727119</v>
          </cell>
          <cell r="T22">
            <v>5.4353042878438185</v>
          </cell>
        </row>
        <row r="23">
          <cell r="C23" t="str">
            <v>Net revenue from sale of power</v>
          </cell>
          <cell r="E23">
            <v>97.374019587139088</v>
          </cell>
          <cell r="F23">
            <v>429.35514174741155</v>
          </cell>
          <cell r="G23">
            <v>616.35787500451602</v>
          </cell>
          <cell r="H23">
            <v>613.83118490613629</v>
          </cell>
          <cell r="I23">
            <v>611.1352031299507</v>
          </cell>
          <cell r="J23">
            <v>607.94047917202602</v>
          </cell>
          <cell r="K23">
            <v>605.32416215258331</v>
          </cell>
          <cell r="L23">
            <v>624.83235747807998</v>
          </cell>
          <cell r="M23">
            <v>620.98914757833052</v>
          </cell>
          <cell r="N23">
            <v>618.40645446813005</v>
          </cell>
          <cell r="O23">
            <v>617.08021860090037</v>
          </cell>
          <cell r="P23">
            <v>613.92243939646482</v>
          </cell>
          <cell r="Q23">
            <v>535.2441979770889</v>
          </cell>
          <cell r="R23">
            <v>537.87941019943867</v>
          </cell>
          <cell r="S23">
            <v>540.25712302049851</v>
          </cell>
          <cell r="T23">
            <v>538.09512449653801</v>
          </cell>
        </row>
        <row r="25">
          <cell r="C25" t="str">
            <v>Operating Cost:</v>
          </cell>
        </row>
        <row r="26">
          <cell r="C26" t="str">
            <v>Fuel cost</v>
          </cell>
          <cell r="E26">
            <v>59.999801565157384</v>
          </cell>
          <cell r="F26">
            <v>210.40343597685245</v>
          </cell>
          <cell r="G26">
            <v>299.63276685799713</v>
          </cell>
          <cell r="H26">
            <v>299.01165420287504</v>
          </cell>
          <cell r="I26">
            <v>298.35369079219657</v>
          </cell>
          <cell r="J26">
            <v>297.78003844401508</v>
          </cell>
          <cell r="K26">
            <v>297.16952007969763</v>
          </cell>
          <cell r="L26">
            <v>306.93754550125425</v>
          </cell>
          <cell r="M26">
            <v>306.15898948093411</v>
          </cell>
          <cell r="N26">
            <v>305.71544807083819</v>
          </cell>
          <cell r="O26">
            <v>305.61305661081377</v>
          </cell>
          <cell r="P26">
            <v>304.91038985928549</v>
          </cell>
          <cell r="Q26">
            <v>316.47714451267734</v>
          </cell>
          <cell r="R26">
            <v>316.25775835633328</v>
          </cell>
          <cell r="S26">
            <v>316.00544647960749</v>
          </cell>
          <cell r="T26">
            <v>315.84918494883448</v>
          </cell>
        </row>
        <row r="27">
          <cell r="C27" t="str">
            <v xml:space="preserve">Total O&amp;M Cost </v>
          </cell>
          <cell r="E27">
            <v>3.5149999999999997</v>
          </cell>
          <cell r="F27">
            <v>14.059999999999999</v>
          </cell>
          <cell r="G27">
            <v>20.23</v>
          </cell>
          <cell r="H27">
            <v>21.604300000000002</v>
          </cell>
          <cell r="I27">
            <v>23.675301000000001</v>
          </cell>
          <cell r="J27">
            <v>32.96557207</v>
          </cell>
          <cell r="K27">
            <v>34.597862114900003</v>
          </cell>
          <cell r="L27">
            <v>30.285112462943001</v>
          </cell>
          <cell r="M27">
            <v>40.260470335349012</v>
          </cell>
          <cell r="N27">
            <v>43.577303258823441</v>
          </cell>
          <cell r="O27">
            <v>40.259214486941083</v>
          </cell>
          <cell r="P27">
            <v>41.160059501026957</v>
          </cell>
          <cell r="Q27">
            <v>42.123963666098845</v>
          </cell>
          <cell r="R27">
            <v>43.155341122725758</v>
          </cell>
          <cell r="S27">
            <v>44.258915001316566</v>
          </cell>
          <cell r="T27">
            <v>45.439739051408722</v>
          </cell>
        </row>
        <row r="28">
          <cell r="C28" t="str">
            <v>Adminstrative &amp; other expenses</v>
          </cell>
          <cell r="E28">
            <v>0.5</v>
          </cell>
          <cell r="F28">
            <v>2</v>
          </cell>
          <cell r="G28">
            <v>2.2000000000000002</v>
          </cell>
          <cell r="H28">
            <v>2.4200000000000004</v>
          </cell>
          <cell r="I28">
            <v>2.6620000000000008</v>
          </cell>
          <cell r="J28">
            <v>2.9282000000000012</v>
          </cell>
          <cell r="K28">
            <v>3.2210200000000015</v>
          </cell>
          <cell r="L28">
            <v>3.5431220000000021</v>
          </cell>
          <cell r="M28">
            <v>3.8974342000000028</v>
          </cell>
          <cell r="N28">
            <v>4.2871776200000031</v>
          </cell>
          <cell r="O28">
            <v>4.7158953820000038</v>
          </cell>
          <cell r="P28">
            <v>5.1874849202000046</v>
          </cell>
          <cell r="Q28">
            <v>5.7062334122200058</v>
          </cell>
          <cell r="R28">
            <v>6.276856753442007</v>
          </cell>
          <cell r="S28">
            <v>6.9045424287862085</v>
          </cell>
          <cell r="T28">
            <v>7.5949966716648296</v>
          </cell>
        </row>
        <row r="29">
          <cell r="C29" t="str">
            <v>Total Expenses</v>
          </cell>
          <cell r="E29">
            <v>64.014801565157384</v>
          </cell>
          <cell r="F29">
            <v>226.46343597685245</v>
          </cell>
          <cell r="G29">
            <v>322.06276685799713</v>
          </cell>
          <cell r="H29">
            <v>323.03595420287508</v>
          </cell>
          <cell r="I29">
            <v>324.69099179219654</v>
          </cell>
          <cell r="J29">
            <v>333.67381051401509</v>
          </cell>
          <cell r="K29">
            <v>334.98840219459765</v>
          </cell>
          <cell r="L29">
            <v>340.76577996419724</v>
          </cell>
          <cell r="M29">
            <v>350.31689401628313</v>
          </cell>
          <cell r="N29">
            <v>353.57992894966168</v>
          </cell>
          <cell r="O29">
            <v>350.58816647975482</v>
          </cell>
          <cell r="P29">
            <v>351.25793428051247</v>
          </cell>
          <cell r="Q29">
            <v>364.3073415909962</v>
          </cell>
          <cell r="R29">
            <v>365.68995623250106</v>
          </cell>
          <cell r="S29">
            <v>367.16890390971025</v>
          </cell>
          <cell r="T29">
            <v>368.88392067190802</v>
          </cell>
        </row>
        <row r="31">
          <cell r="C31" t="str">
            <v>Gross Profit</v>
          </cell>
          <cell r="E31">
            <v>33.359218021981704</v>
          </cell>
          <cell r="F31">
            <v>202.8917057705591</v>
          </cell>
          <cell r="G31">
            <v>294.29510814651888</v>
          </cell>
          <cell r="H31">
            <v>290.79523070326121</v>
          </cell>
          <cell r="I31">
            <v>286.44421133775415</v>
          </cell>
          <cell r="J31">
            <v>274.26666865801093</v>
          </cell>
          <cell r="K31">
            <v>270.33575995798566</v>
          </cell>
          <cell r="L31">
            <v>284.06657751388275</v>
          </cell>
          <cell r="M31">
            <v>270.67225356204739</v>
          </cell>
          <cell r="N31">
            <v>264.82652551846837</v>
          </cell>
          <cell r="O31">
            <v>266.49205212114555</v>
          </cell>
          <cell r="P31">
            <v>262.66450511595235</v>
          </cell>
          <cell r="Q31">
            <v>170.9368563860927</v>
          </cell>
          <cell r="R31">
            <v>172.18945396693761</v>
          </cell>
          <cell r="S31">
            <v>173.08821911078826</v>
          </cell>
          <cell r="T31">
            <v>169.21120382462999</v>
          </cell>
        </row>
        <row r="32">
          <cell r="C32" t="str">
            <v>Gross Profit Margin</v>
          </cell>
          <cell r="E32">
            <v>0.339162601911566</v>
          </cell>
          <cell r="F32">
            <v>0.46782434675260165</v>
          </cell>
          <cell r="G32">
            <v>0.47269965855943508</v>
          </cell>
          <cell r="H32">
            <v>0.46900073745886783</v>
          </cell>
          <cell r="I32">
            <v>0.46402132911344779</v>
          </cell>
          <cell r="J32">
            <v>0.44662925281966459</v>
          </cell>
          <cell r="K32">
            <v>0.44213071126499004</v>
          </cell>
          <cell r="L32">
            <v>0.45008218344167578</v>
          </cell>
          <cell r="M32">
            <v>0.43151403220396245</v>
          </cell>
          <cell r="N32">
            <v>0.42395783286054822</v>
          </cell>
          <cell r="O32">
            <v>0.42754106135196918</v>
          </cell>
          <cell r="P32">
            <v>0.42356793525975522</v>
          </cell>
          <cell r="Q32">
            <v>0.31616874776375542</v>
          </cell>
          <cell r="R32">
            <v>0.31692523676275519</v>
          </cell>
          <cell r="S32">
            <v>0.31717737650851613</v>
          </cell>
          <cell r="T32">
            <v>0.31131873187500231</v>
          </cell>
        </row>
        <row r="34">
          <cell r="C34" t="str">
            <v>Interest on RTL &amp; FCL</v>
          </cell>
          <cell r="F34">
            <v>64.851286142331105</v>
          </cell>
          <cell r="G34">
            <v>80.127404333932802</v>
          </cell>
          <cell r="H34">
            <v>71.175436537449983</v>
          </cell>
          <cell r="I34">
            <v>62.223468740967164</v>
          </cell>
          <cell r="J34">
            <v>53.271500944484337</v>
          </cell>
          <cell r="K34">
            <v>44.319533148001511</v>
          </cell>
          <cell r="L34">
            <v>35.367565351518714</v>
          </cell>
          <cell r="M34">
            <v>26.415597555035909</v>
          </cell>
          <cell r="N34">
            <v>17.463629758553097</v>
          </cell>
          <cell r="O34">
            <v>8.5953587678056991</v>
          </cell>
          <cell r="P34">
            <v>1.7644696911420525</v>
          </cell>
          <cell r="Q34">
            <v>0</v>
          </cell>
          <cell r="R34">
            <v>0</v>
          </cell>
          <cell r="S34">
            <v>0</v>
          </cell>
          <cell r="T34">
            <v>0</v>
          </cell>
        </row>
        <row r="35">
          <cell r="C35" t="str">
            <v>Interest on working capital</v>
          </cell>
          <cell r="F35">
            <v>5.0832889108731711</v>
          </cell>
          <cell r="G35">
            <v>7.1894064608961976</v>
          </cell>
          <cell r="H35">
            <v>7.1798929467850989</v>
          </cell>
          <cell r="I35">
            <v>7.1743489871300126</v>
          </cell>
          <cell r="J35">
            <v>7.2196688696226294</v>
          </cell>
          <cell r="K35">
            <v>7.2119971676125623</v>
          </cell>
          <cell r="L35">
            <v>7.3664867640802107</v>
          </cell>
          <cell r="M35">
            <v>7.4119244780338027</v>
          </cell>
          <cell r="N35">
            <v>7.418494663426543</v>
          </cell>
          <cell r="O35">
            <v>7.386393171458927</v>
          </cell>
          <cell r="P35">
            <v>7.3701288605522679</v>
          </cell>
          <cell r="Q35">
            <v>6.8285768019505566</v>
          </cell>
          <cell r="R35">
            <v>6.8597328388053276</v>
          </cell>
          <cell r="S35">
            <v>6.8897840918392381</v>
          </cell>
          <cell r="T35">
            <v>6.8868539215994495</v>
          </cell>
        </row>
        <row r="36">
          <cell r="C36" t="str">
            <v>Depreciation</v>
          </cell>
          <cell r="F36">
            <v>110.30854088701101</v>
          </cell>
          <cell r="G36">
            <v>110.30854088701101</v>
          </cell>
          <cell r="H36">
            <v>110.30854088701101</v>
          </cell>
          <cell r="I36">
            <v>110.30854088701101</v>
          </cell>
          <cell r="J36">
            <v>110.30854088701101</v>
          </cell>
          <cell r="K36">
            <v>110.30854088701101</v>
          </cell>
          <cell r="L36">
            <v>110.30854088701101</v>
          </cell>
          <cell r="M36">
            <v>110.30854088701101</v>
          </cell>
          <cell r="N36">
            <v>110.30854088701101</v>
          </cell>
          <cell r="O36">
            <v>110.30854088701101</v>
          </cell>
          <cell r="P36">
            <v>110.30854088701101</v>
          </cell>
          <cell r="Q36">
            <v>110.30854088701101</v>
          </cell>
          <cell r="R36">
            <v>55.932752048152636</v>
          </cell>
          <cell r="S36">
            <v>3.4116131784316823</v>
          </cell>
          <cell r="T36">
            <v>3.4116131784316823</v>
          </cell>
        </row>
        <row r="37">
          <cell r="E37">
            <v>118</v>
          </cell>
        </row>
        <row r="38">
          <cell r="C38" t="str">
            <v>Net Profit</v>
          </cell>
          <cell r="F38">
            <v>22.648589830343838</v>
          </cell>
          <cell r="G38">
            <v>96.669756464678869</v>
          </cell>
          <cell r="H38">
            <v>102.13136033201511</v>
          </cell>
          <cell r="I38">
            <v>106.73785272264598</v>
          </cell>
          <cell r="J38">
            <v>103.46695795689294</v>
          </cell>
          <cell r="K38">
            <v>108.49568875536056</v>
          </cell>
          <cell r="L38">
            <v>131.02398451127283</v>
          </cell>
          <cell r="M38">
            <v>126.53619064196667</v>
          </cell>
          <cell r="N38">
            <v>129.63586020947773</v>
          </cell>
          <cell r="O38">
            <v>140.20175929486993</v>
          </cell>
          <cell r="P38">
            <v>143.22136567724704</v>
          </cell>
          <cell r="Q38">
            <v>53.799738697131133</v>
          </cell>
          <cell r="R38">
            <v>109.39696907997964</v>
          </cell>
          <cell r="S38">
            <v>162.78682184051735</v>
          </cell>
          <cell r="T38">
            <v>158.91273672459886</v>
          </cell>
        </row>
        <row r="39">
          <cell r="C39" t="str">
            <v>Net Profit margin</v>
          </cell>
          <cell r="F39">
            <v>5.222274465093342E-2</v>
          </cell>
          <cell r="G39">
            <v>0.15527190092173457</v>
          </cell>
          <cell r="H39">
            <v>0.16471963174069781</v>
          </cell>
          <cell r="I39">
            <v>0.17290850478621494</v>
          </cell>
          <cell r="J39">
            <v>0.1684906530929309</v>
          </cell>
          <cell r="K39">
            <v>0.17744332472347613</v>
          </cell>
          <cell r="L39">
            <v>0.20759767498230219</v>
          </cell>
          <cell r="M39">
            <v>0.20172788723291746</v>
          </cell>
          <cell r="N39">
            <v>0.20753260364619466</v>
          </cell>
          <cell r="O39">
            <v>0.22492981871404086</v>
          </cell>
          <cell r="P39">
            <v>0.23095613211314561</v>
          </cell>
          <cell r="Q39">
            <v>9.9509236179407753E-2</v>
          </cell>
          <cell r="R39">
            <v>0.2013518222402722</v>
          </cell>
          <cell r="S39">
            <v>0.29830046982276892</v>
          </cell>
          <cell r="T39">
            <v>0.29237137114845774</v>
          </cell>
        </row>
        <row r="41">
          <cell r="C41" t="str">
            <v>Income tax</v>
          </cell>
          <cell r="F41">
            <v>1.8685086610033665</v>
          </cell>
          <cell r="G41">
            <v>7.975254908336006</v>
          </cell>
          <cell r="H41">
            <v>8.425837227391245</v>
          </cell>
          <cell r="I41">
            <v>8.805872849618293</v>
          </cell>
          <cell r="J41">
            <v>8.5360240314436666</v>
          </cell>
          <cell r="K41">
            <v>8.9508943223172448</v>
          </cell>
          <cell r="L41">
            <v>10.809478722180009</v>
          </cell>
          <cell r="M41">
            <v>10.439235727962249</v>
          </cell>
          <cell r="N41">
            <v>10.694958467281912</v>
          </cell>
          <cell r="O41">
            <v>11.56664514182677</v>
          </cell>
          <cell r="P41">
            <v>11.81576266837288</v>
          </cell>
          <cell r="Q41">
            <v>4.4384784425133184</v>
          </cell>
          <cell r="R41">
            <v>9.0252499490983187</v>
          </cell>
          <cell r="S41">
            <v>13.429912801842681</v>
          </cell>
          <cell r="T41">
            <v>13.110300779779406</v>
          </cell>
        </row>
        <row r="42">
          <cell r="C42" t="str">
            <v>Profit after tax</v>
          </cell>
          <cell r="F42">
            <v>20.78008116934047</v>
          </cell>
          <cell r="G42">
            <v>88.694501556342857</v>
          </cell>
          <cell r="H42">
            <v>93.705523104623865</v>
          </cell>
          <cell r="I42">
            <v>97.931979873027686</v>
          </cell>
          <cell r="J42">
            <v>94.930933925449267</v>
          </cell>
          <cell r="K42">
            <v>99.544794433043322</v>
          </cell>
          <cell r="L42">
            <v>120.21450578909283</v>
          </cell>
          <cell r="M42">
            <v>116.09695491400441</v>
          </cell>
          <cell r="N42">
            <v>118.94090174219582</v>
          </cell>
          <cell r="O42">
            <v>128.63511415304316</v>
          </cell>
          <cell r="P42">
            <v>131.40560300887415</v>
          </cell>
          <cell r="Q42">
            <v>49.361260254617818</v>
          </cell>
          <cell r="R42">
            <v>100.37171913088132</v>
          </cell>
          <cell r="S42">
            <v>149.35690903867467</v>
          </cell>
          <cell r="T42">
            <v>145.80243594481945</v>
          </cell>
        </row>
        <row r="44">
          <cell r="C44" t="str">
            <v>Dividend Amount (incl. dividend tax)</v>
          </cell>
          <cell r="F44">
            <v>15.585060877005352</v>
          </cell>
          <cell r="G44">
            <v>66.520876167257143</v>
          </cell>
          <cell r="H44">
            <v>70.279142328467898</v>
          </cell>
          <cell r="I44">
            <v>73.448984904770768</v>
          </cell>
          <cell r="J44">
            <v>71.19820044408695</v>
          </cell>
          <cell r="K44">
            <v>74.658595824782495</v>
          </cell>
          <cell r="L44">
            <v>90.160879341819623</v>
          </cell>
          <cell r="M44">
            <v>87.07271618550331</v>
          </cell>
          <cell r="N44">
            <v>89.205676306646865</v>
          </cell>
          <cell r="O44">
            <v>96.476335614782371</v>
          </cell>
          <cell r="P44">
            <v>98.554202256655614</v>
          </cell>
          <cell r="Q44">
            <v>37.02094519096336</v>
          </cell>
          <cell r="R44">
            <v>75.278789348160984</v>
          </cell>
          <cell r="S44">
            <v>112.01768177900601</v>
          </cell>
          <cell r="T44">
            <v>109.35182695861459</v>
          </cell>
        </row>
        <row r="45">
          <cell r="C45" t="str">
            <v>Dividend %</v>
          </cell>
        </row>
        <row r="47">
          <cell r="C47" t="str">
            <v>Gross cash accruals</v>
          </cell>
          <cell r="F47">
            <v>131.08862205635148</v>
          </cell>
          <cell r="G47">
            <v>199.00304244335388</v>
          </cell>
          <cell r="H47">
            <v>204.01406399163488</v>
          </cell>
          <cell r="I47">
            <v>208.24052076003869</v>
          </cell>
          <cell r="J47">
            <v>205.23947481246029</v>
          </cell>
          <cell r="K47">
            <v>209.85333532005433</v>
          </cell>
          <cell r="L47">
            <v>230.52304667610383</v>
          </cell>
          <cell r="M47">
            <v>226.40549580101543</v>
          </cell>
          <cell r="N47">
            <v>229.24944262920684</v>
          </cell>
          <cell r="O47">
            <v>238.94365504005418</v>
          </cell>
          <cell r="P47">
            <v>241.71414389588517</v>
          </cell>
          <cell r="Q47">
            <v>159.66980114162882</v>
          </cell>
          <cell r="R47">
            <v>156.30447117903395</v>
          </cell>
          <cell r="S47">
            <v>152.76852221710635</v>
          </cell>
          <cell r="T47">
            <v>149.21404912325113</v>
          </cell>
        </row>
        <row r="48">
          <cell r="C48" t="str">
            <v>Net cash accruals</v>
          </cell>
          <cell r="F48">
            <v>115.50356117934614</v>
          </cell>
          <cell r="G48">
            <v>132.48216627609673</v>
          </cell>
          <cell r="H48">
            <v>133.73492166316697</v>
          </cell>
          <cell r="I48">
            <v>134.79153585526791</v>
          </cell>
          <cell r="J48">
            <v>134.04127436837334</v>
          </cell>
          <cell r="K48">
            <v>135.19473949527185</v>
          </cell>
          <cell r="L48">
            <v>140.36216733428421</v>
          </cell>
          <cell r="M48">
            <v>139.33277961551212</v>
          </cell>
          <cell r="N48">
            <v>140.04376632255997</v>
          </cell>
          <cell r="O48">
            <v>142.4673194252718</v>
          </cell>
          <cell r="P48">
            <v>143.15994163922954</v>
          </cell>
          <cell r="Q48">
            <v>122.64885595066546</v>
          </cell>
          <cell r="R48">
            <v>81.025681830872969</v>
          </cell>
          <cell r="S48">
            <v>40.75084043810034</v>
          </cell>
          <cell r="T48">
            <v>39.862222164636535</v>
          </cell>
        </row>
        <row r="49">
          <cell r="C49" t="str">
            <v>Retained Earnings</v>
          </cell>
          <cell r="F49">
            <v>5.1950202923351174</v>
          </cell>
          <cell r="G49">
            <v>22.173625389085714</v>
          </cell>
          <cell r="H49">
            <v>23.426380776155966</v>
          </cell>
          <cell r="I49">
            <v>24.482994968256921</v>
          </cell>
          <cell r="J49">
            <v>23.732733481362317</v>
          </cell>
          <cell r="K49">
            <v>24.88619860826083</v>
          </cell>
          <cell r="L49">
            <v>30.053626447273206</v>
          </cell>
          <cell r="M49">
            <v>29.024238728501103</v>
          </cell>
          <cell r="N49">
            <v>29.735225435548955</v>
          </cell>
          <cell r="O49">
            <v>32.15877853826079</v>
          </cell>
          <cell r="P49">
            <v>32.851400752218538</v>
          </cell>
          <cell r="Q49">
            <v>12.340315063654455</v>
          </cell>
          <cell r="R49">
            <v>25.092929782720329</v>
          </cell>
          <cell r="S49">
            <v>37.339227259668668</v>
          </cell>
          <cell r="T49">
            <v>36.450608986204863</v>
          </cell>
        </row>
        <row r="52">
          <cell r="C52" t="str">
            <v>DSCR</v>
          </cell>
        </row>
        <row r="53">
          <cell r="F53">
            <v>2006</v>
          </cell>
          <cell r="G53">
            <v>2007</v>
          </cell>
          <cell r="H53">
            <v>2008</v>
          </cell>
          <cell r="I53">
            <v>2009</v>
          </cell>
          <cell r="J53">
            <v>2010</v>
          </cell>
          <cell r="K53">
            <v>2011</v>
          </cell>
          <cell r="L53">
            <v>2012</v>
          </cell>
          <cell r="M53">
            <v>2013</v>
          </cell>
          <cell r="N53">
            <v>2014</v>
          </cell>
          <cell r="O53">
            <v>2015</v>
          </cell>
          <cell r="P53">
            <v>2016</v>
          </cell>
          <cell r="Q53">
            <v>2017</v>
          </cell>
          <cell r="R53">
            <v>2018</v>
          </cell>
          <cell r="S53">
            <v>2019</v>
          </cell>
          <cell r="T53">
            <v>2020</v>
          </cell>
        </row>
        <row r="54">
          <cell r="C54" t="str">
            <v>Available (Rs in crores)</v>
          </cell>
        </row>
        <row r="55">
          <cell r="C55" t="str">
            <v>Gross Cash Accrual</v>
          </cell>
          <cell r="F55">
            <v>131.08862205635148</v>
          </cell>
          <cell r="G55">
            <v>199.00304244335388</v>
          </cell>
          <cell r="H55">
            <v>204.01406399163488</v>
          </cell>
          <cell r="I55">
            <v>208.24052076003869</v>
          </cell>
          <cell r="J55">
            <v>205.23947481246029</v>
          </cell>
          <cell r="K55">
            <v>209.85333532005433</v>
          </cell>
          <cell r="L55">
            <v>230.52304667610383</v>
          </cell>
          <cell r="M55">
            <v>226.40549580101543</v>
          </cell>
          <cell r="N55">
            <v>229.24944262920684</v>
          </cell>
          <cell r="O55">
            <v>238.94365504005418</v>
          </cell>
          <cell r="P55">
            <v>241.71414389588517</v>
          </cell>
          <cell r="Q55">
            <v>159.66980114162882</v>
          </cell>
          <cell r="R55">
            <v>156.30447117903395</v>
          </cell>
          <cell r="S55">
            <v>152.76852221710635</v>
          </cell>
          <cell r="T55">
            <v>149.21404912325113</v>
          </cell>
        </row>
        <row r="56">
          <cell r="C56" t="str">
            <v>Interest on RTL &amp; FCL</v>
          </cell>
          <cell r="F56">
            <v>64.851286142331105</v>
          </cell>
          <cell r="G56">
            <v>80.127404333932802</v>
          </cell>
          <cell r="H56">
            <v>71.175436537449983</v>
          </cell>
          <cell r="I56">
            <v>62.223468740967164</v>
          </cell>
          <cell r="J56">
            <v>53.271500944484337</v>
          </cell>
          <cell r="K56">
            <v>44.319533148001511</v>
          </cell>
          <cell r="L56">
            <v>35.367565351518714</v>
          </cell>
          <cell r="M56">
            <v>26.415597555035909</v>
          </cell>
          <cell r="N56">
            <v>17.463629758553097</v>
          </cell>
          <cell r="O56">
            <v>8.5953587678056991</v>
          </cell>
          <cell r="P56">
            <v>1.7644696911420525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</row>
        <row r="57">
          <cell r="C57" t="str">
            <v>Sub Total</v>
          </cell>
          <cell r="F57">
            <v>195.93990819868259</v>
          </cell>
          <cell r="G57">
            <v>279.13044677728669</v>
          </cell>
          <cell r="H57">
            <v>275.18950052908485</v>
          </cell>
          <cell r="I57">
            <v>270.46398950100587</v>
          </cell>
          <cell r="J57">
            <v>258.51097575694462</v>
          </cell>
          <cell r="K57">
            <v>254.17286846805584</v>
          </cell>
          <cell r="L57">
            <v>265.89061202762252</v>
          </cell>
          <cell r="M57">
            <v>252.82109335605134</v>
          </cell>
          <cell r="N57">
            <v>246.71307238775995</v>
          </cell>
          <cell r="O57">
            <v>247.53901380785987</v>
          </cell>
          <cell r="P57">
            <v>243.47861358702721</v>
          </cell>
          <cell r="Q57">
            <v>159.66980114162882</v>
          </cell>
          <cell r="R57">
            <v>156.30447117903395</v>
          </cell>
          <cell r="S57">
            <v>152.76852221710635</v>
          </cell>
          <cell r="T57">
            <v>149.21404912325113</v>
          </cell>
        </row>
        <row r="58">
          <cell r="C58" t="str">
            <v>Obligations(Rs in crores)</v>
          </cell>
        </row>
        <row r="59">
          <cell r="C59" t="str">
            <v>Principal</v>
          </cell>
          <cell r="F59">
            <v>25.443828943565133</v>
          </cell>
          <cell r="G59">
            <v>101.77531577426053</v>
          </cell>
          <cell r="H59">
            <v>101.77531577426053</v>
          </cell>
          <cell r="I59">
            <v>101.77531577426053</v>
          </cell>
          <cell r="J59">
            <v>101.77531577426053</v>
          </cell>
          <cell r="K59">
            <v>101.77531577426053</v>
          </cell>
          <cell r="L59">
            <v>101.77531577426053</v>
          </cell>
          <cell r="M59">
            <v>101.77531577426053</v>
          </cell>
          <cell r="N59">
            <v>101.77531577426053</v>
          </cell>
          <cell r="O59">
            <v>88.383826856594681</v>
          </cell>
          <cell r="P59">
            <v>36.157020077697823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</row>
        <row r="60">
          <cell r="C60" t="str">
            <v>Interest on RTL &amp; FCL</v>
          </cell>
          <cell r="F60">
            <v>64.851286142331105</v>
          </cell>
          <cell r="G60">
            <v>80.127404333932802</v>
          </cell>
          <cell r="H60">
            <v>71.175436537449983</v>
          </cell>
          <cell r="I60">
            <v>62.223468740967164</v>
          </cell>
          <cell r="J60">
            <v>53.271500944484337</v>
          </cell>
          <cell r="K60">
            <v>44.319533148001511</v>
          </cell>
          <cell r="L60">
            <v>35.367565351518714</v>
          </cell>
          <cell r="M60">
            <v>26.415597555035909</v>
          </cell>
          <cell r="N60">
            <v>17.463629758553097</v>
          </cell>
          <cell r="O60">
            <v>8.5953587678056991</v>
          </cell>
          <cell r="P60">
            <v>1.7644696911420525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</row>
        <row r="61">
          <cell r="C61" t="str">
            <v>Sub Total</v>
          </cell>
          <cell r="F61">
            <v>90.295115085896242</v>
          </cell>
          <cell r="G61">
            <v>181.90272010819334</v>
          </cell>
          <cell r="H61">
            <v>172.95075231171052</v>
          </cell>
          <cell r="I61">
            <v>163.9987845152277</v>
          </cell>
          <cell r="J61">
            <v>155.04681671874488</v>
          </cell>
          <cell r="K61">
            <v>146.09484892226203</v>
          </cell>
          <cell r="L61">
            <v>137.14288112577924</v>
          </cell>
          <cell r="M61">
            <v>128.19091332929645</v>
          </cell>
          <cell r="N61">
            <v>119.23894553281363</v>
          </cell>
          <cell r="O61">
            <v>96.979185624400372</v>
          </cell>
          <cell r="P61">
            <v>37.921489768839876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</row>
        <row r="63">
          <cell r="C63" t="str">
            <v>DSCR</v>
          </cell>
          <cell r="F63">
            <v>2.169994556319998</v>
          </cell>
          <cell r="G63">
            <v>1.5345039733944803</v>
          </cell>
          <cell r="H63">
            <v>1.5911437033422591</v>
          </cell>
          <cell r="I63">
            <v>1.6491828905957082</v>
          </cell>
          <cell r="J63">
            <v>1.6673091471841299</v>
          </cell>
          <cell r="K63">
            <v>1.7397798097816768</v>
          </cell>
          <cell r="L63">
            <v>1.9387853736554037</v>
          </cell>
          <cell r="M63">
            <v>1.9722232004588753</v>
          </cell>
          <cell r="N63">
            <v>2.0690645265717018</v>
          </cell>
          <cell r="O63">
            <v>2.5524963136582373</v>
          </cell>
          <cell r="P63">
            <v>6.4205972674389447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</row>
        <row r="65">
          <cell r="C65" t="str">
            <v>Average DSCR</v>
          </cell>
          <cell r="F65">
            <v>1.8571654376269418</v>
          </cell>
        </row>
        <row r="66">
          <cell r="C66" t="str">
            <v>Minimum DSCR</v>
          </cell>
          <cell r="F66">
            <v>1.5345039733944803</v>
          </cell>
        </row>
        <row r="67">
          <cell r="C67" t="str">
            <v>Maximum DSCR</v>
          </cell>
          <cell r="F67">
            <v>2.5524963136582373</v>
          </cell>
        </row>
        <row r="71">
          <cell r="C71" t="str">
            <v>Income Tax</v>
          </cell>
        </row>
        <row r="72">
          <cell r="C72" t="str">
            <v xml:space="preserve">For the year ended March 31, </v>
          </cell>
          <cell r="F72">
            <v>2006</v>
          </cell>
          <cell r="G72">
            <v>2007</v>
          </cell>
          <cell r="H72">
            <v>2008</v>
          </cell>
          <cell r="I72">
            <v>2009</v>
          </cell>
          <cell r="J72">
            <v>2010</v>
          </cell>
          <cell r="K72">
            <v>2011</v>
          </cell>
          <cell r="L72">
            <v>2012</v>
          </cell>
          <cell r="M72">
            <v>2013</v>
          </cell>
          <cell r="N72">
            <v>2014</v>
          </cell>
          <cell r="O72">
            <v>2015</v>
          </cell>
          <cell r="P72">
            <v>2016</v>
          </cell>
          <cell r="Q72">
            <v>2017</v>
          </cell>
          <cell r="R72">
            <v>2018</v>
          </cell>
          <cell r="S72">
            <v>2019</v>
          </cell>
          <cell r="T72">
            <v>2020</v>
          </cell>
        </row>
        <row r="74">
          <cell r="C74" t="str">
            <v>Profit before taxes</v>
          </cell>
          <cell r="F74">
            <v>22.648589830343838</v>
          </cell>
          <cell r="G74">
            <v>96.669756464678869</v>
          </cell>
          <cell r="H74">
            <v>102.13136033201511</v>
          </cell>
          <cell r="I74">
            <v>106.73785272264598</v>
          </cell>
          <cell r="J74">
            <v>103.46695795689294</v>
          </cell>
          <cell r="K74">
            <v>108.49568875536056</v>
          </cell>
          <cell r="L74">
            <v>131.02398451127283</v>
          </cell>
          <cell r="M74">
            <v>126.53619064196667</v>
          </cell>
          <cell r="N74">
            <v>129.63586020947773</v>
          </cell>
          <cell r="O74">
            <v>140.20175929486993</v>
          </cell>
          <cell r="P74">
            <v>143.22136567724704</v>
          </cell>
          <cell r="Q74">
            <v>53.799738697131133</v>
          </cell>
          <cell r="R74">
            <v>109.39696907997964</v>
          </cell>
          <cell r="S74">
            <v>162.78682184051735</v>
          </cell>
          <cell r="T74">
            <v>158.91273672459886</v>
          </cell>
        </row>
        <row r="75">
          <cell r="C75" t="str">
            <v>Add: SLM Depreciation</v>
          </cell>
          <cell r="F75">
            <v>110.30854088701101</v>
          </cell>
          <cell r="G75">
            <v>110.30854088701101</v>
          </cell>
          <cell r="H75">
            <v>110.30854088701101</v>
          </cell>
          <cell r="I75">
            <v>110.30854088701101</v>
          </cell>
          <cell r="J75">
            <v>110.30854088701101</v>
          </cell>
          <cell r="K75">
            <v>110.30854088701101</v>
          </cell>
          <cell r="L75">
            <v>110.30854088701101</v>
          </cell>
          <cell r="M75">
            <v>110.30854088701101</v>
          </cell>
          <cell r="N75">
            <v>110.30854088701101</v>
          </cell>
          <cell r="O75">
            <v>110.30854088701101</v>
          </cell>
          <cell r="P75">
            <v>110.30854088701101</v>
          </cell>
          <cell r="Q75">
            <v>110.30854088701101</v>
          </cell>
          <cell r="R75">
            <v>55.932752048152636</v>
          </cell>
          <cell r="S75">
            <v>3.4116131784316823</v>
          </cell>
          <cell r="T75">
            <v>3.4116131784316823</v>
          </cell>
        </row>
        <row r="76">
          <cell r="C76" t="str">
            <v>Less: WDV Depreciation</v>
          </cell>
          <cell r="F76">
            <v>334.67397113777611</v>
          </cell>
          <cell r="G76">
            <v>251.85838164794001</v>
          </cell>
          <cell r="H76">
            <v>189.74668953056289</v>
          </cell>
          <cell r="I76">
            <v>143.16292044253015</v>
          </cell>
          <cell r="J76">
            <v>108.22509362650553</v>
          </cell>
          <cell r="K76">
            <v>82.021723514487064</v>
          </cell>
          <cell r="L76">
            <v>62.369195930473218</v>
          </cell>
          <cell r="M76">
            <v>47.629800242462835</v>
          </cell>
          <cell r="N76">
            <v>36.575253476455046</v>
          </cell>
          <cell r="O76">
            <v>28.284343401949208</v>
          </cell>
          <cell r="P76">
            <v>22.066160846069824</v>
          </cell>
          <cell r="Q76">
            <v>17.402523929160289</v>
          </cell>
          <cell r="R76">
            <v>13.904796241478136</v>
          </cell>
          <cell r="S76">
            <v>11.281500475716522</v>
          </cell>
          <cell r="T76">
            <v>9.3140286513953114</v>
          </cell>
        </row>
        <row r="77">
          <cell r="C77" t="str">
            <v>Sub Total</v>
          </cell>
          <cell r="F77">
            <v>-201.71684042042125</v>
          </cell>
          <cell r="G77">
            <v>-44.880084296250118</v>
          </cell>
          <cell r="H77">
            <v>22.693211688463236</v>
          </cell>
          <cell r="I77">
            <v>73.883473167126851</v>
          </cell>
          <cell r="J77">
            <v>105.55040521739843</v>
          </cell>
          <cell r="K77">
            <v>136.78250612788452</v>
          </cell>
          <cell r="L77">
            <v>178.96332946781064</v>
          </cell>
          <cell r="M77">
            <v>189.21493128651483</v>
          </cell>
          <cell r="N77">
            <v>203.36914762003369</v>
          </cell>
          <cell r="O77">
            <v>222.22595677993175</v>
          </cell>
          <cell r="P77">
            <v>231.46374571818822</v>
          </cell>
          <cell r="Q77">
            <v>146.70575565498186</v>
          </cell>
          <cell r="R77">
            <v>151.42492488665417</v>
          </cell>
          <cell r="S77">
            <v>154.91693454323251</v>
          </cell>
          <cell r="T77">
            <v>153.01032125163522</v>
          </cell>
        </row>
        <row r="78">
          <cell r="C78" t="str">
            <v>Carry forward of loss for IT</v>
          </cell>
          <cell r="F78">
            <v>0</v>
          </cell>
          <cell r="G78">
            <v>201.71684042042125</v>
          </cell>
          <cell r="H78">
            <v>246.59692471667137</v>
          </cell>
          <cell r="I78">
            <v>223.90371302820813</v>
          </cell>
          <cell r="J78">
            <v>150.02023986108128</v>
          </cell>
          <cell r="K78">
            <v>44.469834643682844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0</v>
          </cell>
        </row>
        <row r="79">
          <cell r="C79" t="str">
            <v>Gross Total Income</v>
          </cell>
          <cell r="F79">
            <v>-201.71684042042125</v>
          </cell>
          <cell r="G79">
            <v>-246.59692471667137</v>
          </cell>
          <cell r="H79">
            <v>-223.90371302820813</v>
          </cell>
          <cell r="I79">
            <v>-150.02023986108128</v>
          </cell>
          <cell r="J79">
            <v>-44.469834643682844</v>
          </cell>
          <cell r="K79">
            <v>92.312671484201672</v>
          </cell>
          <cell r="L79">
            <v>178.96332946781064</v>
          </cell>
          <cell r="M79">
            <v>189.21493128651483</v>
          </cell>
          <cell r="N79">
            <v>203.36914762003369</v>
          </cell>
          <cell r="O79">
            <v>222.22595677993175</v>
          </cell>
          <cell r="P79">
            <v>231.46374571818822</v>
          </cell>
          <cell r="Q79">
            <v>146.70575565498186</v>
          </cell>
          <cell r="R79">
            <v>151.42492488665417</v>
          </cell>
          <cell r="S79">
            <v>154.91693454323251</v>
          </cell>
          <cell r="T79">
            <v>153.01032125163522</v>
          </cell>
        </row>
        <row r="80">
          <cell r="C80" t="str">
            <v>Deduction u/s 80IA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92.312671484201672</v>
          </cell>
          <cell r="L80">
            <v>178.96332946781064</v>
          </cell>
          <cell r="M80">
            <v>189.21493128651483</v>
          </cell>
          <cell r="N80">
            <v>203.36914762003369</v>
          </cell>
          <cell r="O80">
            <v>222.22595677993175</v>
          </cell>
          <cell r="P80">
            <v>231.46374571818822</v>
          </cell>
          <cell r="Q80">
            <v>146.70575565498186</v>
          </cell>
          <cell r="R80">
            <v>151.42492488665417</v>
          </cell>
          <cell r="S80">
            <v>154.91693454323251</v>
          </cell>
          <cell r="T80">
            <v>153.01032125163522</v>
          </cell>
        </row>
        <row r="81">
          <cell r="C81" t="str">
            <v>Net Taxable Income</v>
          </cell>
          <cell r="F81">
            <v>-201.71684042042125</v>
          </cell>
          <cell r="G81">
            <v>-246.59692471667137</v>
          </cell>
          <cell r="H81">
            <v>-223.90371302820813</v>
          </cell>
          <cell r="I81">
            <v>-150.02023986108128</v>
          </cell>
          <cell r="J81">
            <v>-44.469834643682844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</row>
        <row r="82">
          <cell r="C82" t="str">
            <v xml:space="preserve">Applicable Tax 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</row>
        <row r="83">
          <cell r="C83" t="str">
            <v>Surcharge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0</v>
          </cell>
        </row>
        <row r="84">
          <cell r="C84" t="str">
            <v>Total Tax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</row>
        <row r="87">
          <cell r="C87" t="str">
            <v>MAT Computation</v>
          </cell>
        </row>
        <row r="88">
          <cell r="C88" t="str">
            <v>Book profit for MAT Computation</v>
          </cell>
          <cell r="F88">
            <v>22.648589830343838</v>
          </cell>
          <cell r="G88">
            <v>96.669756464678869</v>
          </cell>
          <cell r="H88">
            <v>102.13136033201511</v>
          </cell>
          <cell r="I88">
            <v>106.73785272264598</v>
          </cell>
          <cell r="J88">
            <v>103.46695795689294</v>
          </cell>
          <cell r="K88">
            <v>108.49568875536056</v>
          </cell>
          <cell r="L88">
            <v>131.02398451127283</v>
          </cell>
          <cell r="M88">
            <v>126.53619064196667</v>
          </cell>
          <cell r="N88">
            <v>129.63586020947773</v>
          </cell>
          <cell r="O88">
            <v>140.20175929486993</v>
          </cell>
          <cell r="P88">
            <v>143.22136567724704</v>
          </cell>
          <cell r="Q88">
            <v>53.799738697131133</v>
          </cell>
          <cell r="R88">
            <v>109.39696907997964</v>
          </cell>
          <cell r="S88">
            <v>162.78682184051735</v>
          </cell>
          <cell r="T88">
            <v>158.91273672459886</v>
          </cell>
        </row>
        <row r="89">
          <cell r="C89" t="str">
            <v xml:space="preserve">Less : Brought book loss or dep loss </v>
          </cell>
        </row>
        <row r="90">
          <cell r="C90" t="str">
            <v>whichever is less, if any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</row>
        <row r="91">
          <cell r="C91" t="str">
            <v>Taxable profit for MAT</v>
          </cell>
          <cell r="F91">
            <v>22.648589830343838</v>
          </cell>
          <cell r="G91">
            <v>96.669756464678869</v>
          </cell>
          <cell r="H91">
            <v>102.13136033201511</v>
          </cell>
          <cell r="I91">
            <v>106.73785272264598</v>
          </cell>
          <cell r="J91">
            <v>103.46695795689294</v>
          </cell>
          <cell r="K91">
            <v>108.49568875536056</v>
          </cell>
          <cell r="L91">
            <v>131.02398451127283</v>
          </cell>
          <cell r="M91">
            <v>126.53619064196667</v>
          </cell>
          <cell r="N91">
            <v>129.63586020947773</v>
          </cell>
          <cell r="O91">
            <v>140.20175929486993</v>
          </cell>
          <cell r="P91">
            <v>143.22136567724704</v>
          </cell>
          <cell r="Q91">
            <v>53.799738697131133</v>
          </cell>
          <cell r="R91">
            <v>109.39696907997964</v>
          </cell>
          <cell r="S91">
            <v>162.78682184051735</v>
          </cell>
          <cell r="T91">
            <v>158.91273672459886</v>
          </cell>
        </row>
        <row r="92">
          <cell r="C92" t="str">
            <v>MAT</v>
          </cell>
          <cell r="F92">
            <v>1.6986442372757877</v>
          </cell>
          <cell r="G92">
            <v>7.2502317348509147</v>
          </cell>
          <cell r="H92">
            <v>7.6598520249011326</v>
          </cell>
          <cell r="I92">
            <v>8.0053389541984483</v>
          </cell>
          <cell r="J92">
            <v>7.7600218467669704</v>
          </cell>
          <cell r="K92">
            <v>8.1371766566520414</v>
          </cell>
          <cell r="L92">
            <v>9.8267988383454625</v>
          </cell>
          <cell r="M92">
            <v>9.4902142981474995</v>
          </cell>
          <cell r="N92">
            <v>9.7226895157108295</v>
          </cell>
          <cell r="O92">
            <v>10.515131947115245</v>
          </cell>
          <cell r="P92">
            <v>10.741602425793527</v>
          </cell>
          <cell r="Q92">
            <v>4.0349804022848348</v>
          </cell>
          <cell r="R92">
            <v>8.204772680998472</v>
          </cell>
          <cell r="S92">
            <v>12.209011638038801</v>
          </cell>
          <cell r="T92">
            <v>11.918455254344915</v>
          </cell>
        </row>
        <row r="93">
          <cell r="C93" t="str">
            <v>MAT surcharge</v>
          </cell>
          <cell r="F93">
            <v>0.16986442372757879</v>
          </cell>
          <cell r="G93">
            <v>0.72502317348509149</v>
          </cell>
          <cell r="H93">
            <v>0.76598520249011326</v>
          </cell>
          <cell r="I93">
            <v>0.80053389541984488</v>
          </cell>
          <cell r="J93">
            <v>0.77600218467669713</v>
          </cell>
          <cell r="K93">
            <v>0.8137176656652042</v>
          </cell>
          <cell r="L93">
            <v>0.9826798838345463</v>
          </cell>
          <cell r="M93">
            <v>0.94902142981475002</v>
          </cell>
          <cell r="N93">
            <v>0.97226895157108295</v>
          </cell>
          <cell r="O93">
            <v>1.0515131947115246</v>
          </cell>
          <cell r="P93">
            <v>1.0741602425793528</v>
          </cell>
          <cell r="Q93">
            <v>0.40349804022848351</v>
          </cell>
          <cell r="R93">
            <v>0.82047726809984722</v>
          </cell>
          <cell r="S93">
            <v>1.2209011638038803</v>
          </cell>
          <cell r="T93">
            <v>1.1918455254344915</v>
          </cell>
        </row>
        <row r="94">
          <cell r="C94" t="str">
            <v>Total MAT payable</v>
          </cell>
          <cell r="F94">
            <v>1.8685086610033665</v>
          </cell>
          <cell r="G94">
            <v>7.975254908336006</v>
          </cell>
          <cell r="H94">
            <v>8.425837227391245</v>
          </cell>
          <cell r="I94">
            <v>8.805872849618293</v>
          </cell>
          <cell r="J94">
            <v>8.5360240314436666</v>
          </cell>
          <cell r="K94">
            <v>8.9508943223172448</v>
          </cell>
          <cell r="L94">
            <v>10.809478722180009</v>
          </cell>
          <cell r="M94">
            <v>10.439235727962249</v>
          </cell>
          <cell r="N94">
            <v>10.694958467281912</v>
          </cell>
          <cell r="O94">
            <v>11.56664514182677</v>
          </cell>
          <cell r="P94">
            <v>11.81576266837288</v>
          </cell>
          <cell r="Q94">
            <v>4.4384784425133184</v>
          </cell>
          <cell r="R94">
            <v>9.0252499490983187</v>
          </cell>
          <cell r="S94">
            <v>13.429912801842681</v>
          </cell>
          <cell r="T94">
            <v>13.110300779779406</v>
          </cell>
        </row>
        <row r="95">
          <cell r="C95" t="str">
            <v>Tax Paid</v>
          </cell>
          <cell r="F95">
            <v>1.8685086610033665</v>
          </cell>
          <cell r="G95">
            <v>7.975254908336006</v>
          </cell>
          <cell r="H95">
            <v>8.425837227391245</v>
          </cell>
          <cell r="I95">
            <v>8.805872849618293</v>
          </cell>
          <cell r="J95">
            <v>8.5360240314436666</v>
          </cell>
          <cell r="K95">
            <v>8.9508943223172448</v>
          </cell>
          <cell r="L95">
            <v>10.809478722180009</v>
          </cell>
          <cell r="M95">
            <v>10.439235727962249</v>
          </cell>
          <cell r="N95">
            <v>10.694958467281912</v>
          </cell>
          <cell r="O95">
            <v>11.56664514182677</v>
          </cell>
          <cell r="P95">
            <v>11.81576266837288</v>
          </cell>
          <cell r="Q95">
            <v>4.4384784425133184</v>
          </cell>
          <cell r="R95">
            <v>9.0252499490983187</v>
          </cell>
          <cell r="S95">
            <v>13.429912801842681</v>
          </cell>
          <cell r="T95">
            <v>13.110300779779406</v>
          </cell>
        </row>
      </sheetData>
      <sheetData sheetId="1">
        <row r="2">
          <cell r="B2" t="str">
            <v>KONASEEMA EPS OAKWELL POWER LIMITED</v>
          </cell>
        </row>
      </sheetData>
      <sheetData sheetId="2">
        <row r="1">
          <cell r="B1" t="str">
            <v>KONASEEMA EPS OAKWELL POWER LIMITED</v>
          </cell>
        </row>
        <row r="2">
          <cell r="B2" t="str">
            <v>Cash Flow Statement</v>
          </cell>
        </row>
        <row r="3">
          <cell r="D3">
            <v>1</v>
          </cell>
          <cell r="E3">
            <v>2</v>
          </cell>
          <cell r="F3">
            <v>3</v>
          </cell>
          <cell r="G3">
            <v>4</v>
          </cell>
          <cell r="H3">
            <v>5</v>
          </cell>
          <cell r="I3">
            <v>6</v>
          </cell>
          <cell r="J3">
            <v>7</v>
          </cell>
          <cell r="K3">
            <v>8</v>
          </cell>
          <cell r="L3">
            <v>9</v>
          </cell>
          <cell r="M3">
            <v>10</v>
          </cell>
          <cell r="N3">
            <v>11</v>
          </cell>
          <cell r="O3">
            <v>12</v>
          </cell>
          <cell r="P3">
            <v>13</v>
          </cell>
          <cell r="Q3">
            <v>14</v>
          </cell>
          <cell r="R3">
            <v>15</v>
          </cell>
        </row>
        <row r="4">
          <cell r="B4" t="str">
            <v>Year ended March 31</v>
          </cell>
          <cell r="C4" t="str">
            <v>Construction</v>
          </cell>
          <cell r="D4">
            <v>2006</v>
          </cell>
          <cell r="E4">
            <v>2007</v>
          </cell>
          <cell r="F4">
            <v>2008</v>
          </cell>
          <cell r="G4">
            <v>2009</v>
          </cell>
          <cell r="H4">
            <v>2010</v>
          </cell>
          <cell r="I4">
            <v>2011</v>
          </cell>
          <cell r="J4">
            <v>2012</v>
          </cell>
          <cell r="K4">
            <v>2013</v>
          </cell>
          <cell r="L4">
            <v>2014</v>
          </cell>
          <cell r="M4">
            <v>2015</v>
          </cell>
          <cell r="N4">
            <v>2016</v>
          </cell>
          <cell r="O4">
            <v>2017</v>
          </cell>
          <cell r="P4">
            <v>2018</v>
          </cell>
          <cell r="Q4">
            <v>2019</v>
          </cell>
          <cell r="R4">
            <v>2020</v>
          </cell>
        </row>
        <row r="6">
          <cell r="B6" t="str">
            <v>Sources of funds</v>
          </cell>
        </row>
        <row r="8">
          <cell r="B8" t="str">
            <v>Equity</v>
          </cell>
          <cell r="C8">
            <v>419.28506526692775</v>
          </cell>
        </row>
        <row r="9">
          <cell r="B9" t="str">
            <v>RTL</v>
          </cell>
          <cell r="C9">
            <v>482.09360103597095</v>
          </cell>
        </row>
        <row r="10">
          <cell r="B10" t="str">
            <v>FCL</v>
          </cell>
          <cell r="C10">
            <v>482.09360103597095</v>
          </cell>
        </row>
        <row r="11">
          <cell r="B11" t="str">
            <v>Increase in bank borrowings</v>
          </cell>
          <cell r="D11">
            <v>56.480987898590797</v>
          </cell>
          <cell r="E11">
            <v>3.4307326088775199</v>
          </cell>
          <cell r="F11">
            <v>0</v>
          </cell>
          <cell r="G11">
            <v>0</v>
          </cell>
          <cell r="H11">
            <v>0.37766568743847984</v>
          </cell>
          <cell r="I11">
            <v>0</v>
          </cell>
          <cell r="J11">
            <v>1.2874133038970754</v>
          </cell>
          <cell r="K11">
            <v>0.37864761627992749</v>
          </cell>
          <cell r="L11">
            <v>5.4751544939506402E-2</v>
          </cell>
          <cell r="M11">
            <v>0</v>
          </cell>
          <cell r="N11">
            <v>0</v>
          </cell>
          <cell r="O11">
            <v>0</v>
          </cell>
          <cell r="P11">
            <v>0.25963364045642834</v>
          </cell>
          <cell r="Q11">
            <v>0.25042710861592354</v>
          </cell>
          <cell r="R11">
            <v>0</v>
          </cell>
        </row>
        <row r="12">
          <cell r="B12" t="str">
            <v>Decrease in current assets</v>
          </cell>
          <cell r="D12">
            <v>0</v>
          </cell>
          <cell r="E12">
            <v>0</v>
          </cell>
          <cell r="F12">
            <v>0.10570571234555359</v>
          </cell>
          <cell r="G12">
            <v>6.1599551723190871E-2</v>
          </cell>
          <cell r="H12">
            <v>0</v>
          </cell>
          <cell r="I12">
            <v>8.524113344519435E-2</v>
          </cell>
          <cell r="J12">
            <v>0</v>
          </cell>
          <cell r="K12">
            <v>0</v>
          </cell>
          <cell r="L12">
            <v>0</v>
          </cell>
          <cell r="M12">
            <v>0.35668324408462126</v>
          </cell>
          <cell r="N12">
            <v>0.18071456562954324</v>
          </cell>
          <cell r="O12">
            <v>6.0172450955745802</v>
          </cell>
          <cell r="P12">
            <v>0</v>
          </cell>
          <cell r="Q12">
            <v>0</v>
          </cell>
          <cell r="R12">
            <v>3.2557447108757742E-2</v>
          </cell>
        </row>
        <row r="13">
          <cell r="B13" t="str">
            <v>Gross cash accrual</v>
          </cell>
          <cell r="D13">
            <v>131.08862205635148</v>
          </cell>
          <cell r="E13">
            <v>199.00304244335388</v>
          </cell>
          <cell r="F13">
            <v>204.01406399163488</v>
          </cell>
          <cell r="G13">
            <v>208.24052076003869</v>
          </cell>
          <cell r="H13">
            <v>205.23947481246029</v>
          </cell>
          <cell r="I13">
            <v>209.85333532005433</v>
          </cell>
          <cell r="J13">
            <v>230.52304667610383</v>
          </cell>
          <cell r="K13">
            <v>226.40549580101543</v>
          </cell>
          <cell r="L13">
            <v>229.24944262920684</v>
          </cell>
          <cell r="M13">
            <v>238.94365504005418</v>
          </cell>
          <cell r="N13">
            <v>241.71414389588517</v>
          </cell>
          <cell r="O13">
            <v>159.66980114162882</v>
          </cell>
          <cell r="P13">
            <v>156.30447117903395</v>
          </cell>
          <cell r="Q13">
            <v>152.76852221710635</v>
          </cell>
          <cell r="R13">
            <v>149.21404912325113</v>
          </cell>
        </row>
        <row r="15">
          <cell r="B15" t="str">
            <v>Total</v>
          </cell>
          <cell r="C15">
            <v>1383.3881707198188</v>
          </cell>
          <cell r="D15">
            <v>187.56960995494228</v>
          </cell>
          <cell r="E15">
            <v>202.4337750522314</v>
          </cell>
          <cell r="F15">
            <v>204.11976970398044</v>
          </cell>
          <cell r="G15">
            <v>208.30212031176188</v>
          </cell>
          <cell r="H15">
            <v>205.61714049989877</v>
          </cell>
          <cell r="I15">
            <v>209.93857645349954</v>
          </cell>
          <cell r="J15">
            <v>231.8104599800009</v>
          </cell>
          <cell r="K15">
            <v>226.78414341729535</v>
          </cell>
          <cell r="L15">
            <v>229.30419417414635</v>
          </cell>
          <cell r="M15">
            <v>239.3003382841388</v>
          </cell>
          <cell r="N15">
            <v>241.89485846151473</v>
          </cell>
          <cell r="O15">
            <v>165.68704623720339</v>
          </cell>
          <cell r="P15">
            <v>156.56410481949038</v>
          </cell>
          <cell r="Q15">
            <v>153.01894932572228</v>
          </cell>
          <cell r="R15">
            <v>149.24660657035989</v>
          </cell>
        </row>
        <row r="17">
          <cell r="B17" t="str">
            <v>Application of funds</v>
          </cell>
        </row>
        <row r="19">
          <cell r="B19" t="str">
            <v>Capital Expenditure for the project</v>
          </cell>
          <cell r="C19">
            <v>1364.6452713726728</v>
          </cell>
        </row>
        <row r="20">
          <cell r="B20" t="str">
            <v>Normal Capital Expenditure for the project</v>
          </cell>
          <cell r="D20">
            <v>3.4116131784316823</v>
          </cell>
          <cell r="E20">
            <v>3.4116131784316823</v>
          </cell>
          <cell r="F20">
            <v>3.4116131784316823</v>
          </cell>
          <cell r="G20">
            <v>3.4116131784316823</v>
          </cell>
          <cell r="H20">
            <v>3.4116131784316823</v>
          </cell>
          <cell r="I20">
            <v>3.4116131784316823</v>
          </cell>
          <cell r="J20">
            <v>3.4116131784316823</v>
          </cell>
          <cell r="K20">
            <v>3.4116131784316823</v>
          </cell>
          <cell r="L20">
            <v>3.4116131784316823</v>
          </cell>
          <cell r="M20">
            <v>3.4116131784316823</v>
          </cell>
          <cell r="N20">
            <v>3.4116131784316823</v>
          </cell>
          <cell r="O20">
            <v>3.4116131784316823</v>
          </cell>
          <cell r="P20">
            <v>3.4116131784316823</v>
          </cell>
          <cell r="Q20">
            <v>3.4116131784316823</v>
          </cell>
          <cell r="R20">
            <v>3.4116131784316823</v>
          </cell>
        </row>
        <row r="21">
          <cell r="B21" t="str">
            <v>Decrease in bank borrowings</v>
          </cell>
          <cell r="D21">
            <v>0</v>
          </cell>
          <cell r="E21">
            <v>0</v>
          </cell>
          <cell r="F21">
            <v>7.9279284259158089E-2</v>
          </cell>
          <cell r="G21">
            <v>4.6199663792393153E-2</v>
          </cell>
          <cell r="H21">
            <v>0</v>
          </cell>
          <cell r="I21">
            <v>6.393085008389221E-2</v>
          </cell>
          <cell r="J21">
            <v>0</v>
          </cell>
          <cell r="K21">
            <v>0</v>
          </cell>
          <cell r="L21">
            <v>0</v>
          </cell>
          <cell r="M21">
            <v>0.26751243306346595</v>
          </cell>
          <cell r="N21">
            <v>0.13553592422216099</v>
          </cell>
          <cell r="O21">
            <v>4.5129338216809316</v>
          </cell>
          <cell r="P21">
            <v>0</v>
          </cell>
          <cell r="Q21">
            <v>0</v>
          </cell>
          <cell r="R21">
            <v>2.4418085331575412E-2</v>
          </cell>
        </row>
        <row r="22">
          <cell r="B22" t="str">
            <v>Increase in current assets</v>
          </cell>
          <cell r="D22">
            <v>75.30798386478773</v>
          </cell>
          <cell r="E22">
            <v>4.5743101451700312</v>
          </cell>
          <cell r="F22">
            <v>0</v>
          </cell>
          <cell r="G22">
            <v>0</v>
          </cell>
          <cell r="H22">
            <v>0.50355424991798259</v>
          </cell>
          <cell r="I22">
            <v>0</v>
          </cell>
          <cell r="J22">
            <v>1.7165510718627672</v>
          </cell>
          <cell r="K22">
            <v>0.50486348837323192</v>
          </cell>
          <cell r="L22">
            <v>7.3002059919346607E-2</v>
          </cell>
          <cell r="M22">
            <v>0</v>
          </cell>
          <cell r="N22">
            <v>0</v>
          </cell>
          <cell r="O22">
            <v>0</v>
          </cell>
          <cell r="P22">
            <v>0.34617818727524252</v>
          </cell>
          <cell r="Q22">
            <v>0.33390281148788858</v>
          </cell>
          <cell r="R22">
            <v>0</v>
          </cell>
        </row>
        <row r="23">
          <cell r="B23" t="str">
            <v>Repayment of RTL</v>
          </cell>
          <cell r="D23">
            <v>12.052340025899273</v>
          </cell>
          <cell r="E23">
            <v>48.209360103597092</v>
          </cell>
          <cell r="F23">
            <v>48.209360103597092</v>
          </cell>
          <cell r="G23">
            <v>48.209360103597092</v>
          </cell>
          <cell r="H23">
            <v>48.209360103597092</v>
          </cell>
          <cell r="I23">
            <v>48.209360103597092</v>
          </cell>
          <cell r="J23">
            <v>48.209360103597092</v>
          </cell>
          <cell r="K23">
            <v>48.209360103597092</v>
          </cell>
          <cell r="L23">
            <v>48.209360103597092</v>
          </cell>
          <cell r="M23">
            <v>48.209360103597092</v>
          </cell>
          <cell r="N23">
            <v>36.157020077697823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</row>
        <row r="24">
          <cell r="B24" t="str">
            <v>Repayment of FCL</v>
          </cell>
          <cell r="D24">
            <v>13.39148891766586</v>
          </cell>
          <cell r="E24">
            <v>53.565955670663442</v>
          </cell>
          <cell r="F24">
            <v>53.565955670663442</v>
          </cell>
          <cell r="G24">
            <v>53.565955670663442</v>
          </cell>
          <cell r="H24">
            <v>53.565955670663442</v>
          </cell>
          <cell r="I24">
            <v>53.565955670663442</v>
          </cell>
          <cell r="J24">
            <v>53.565955670663442</v>
          </cell>
          <cell r="K24">
            <v>53.565955670663442</v>
          </cell>
          <cell r="L24">
            <v>53.565955670663442</v>
          </cell>
          <cell r="M24">
            <v>40.174466752997581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</row>
        <row r="25">
          <cell r="B25" t="str">
            <v>Payment of Dividend</v>
          </cell>
          <cell r="D25">
            <v>15.585060877005352</v>
          </cell>
          <cell r="E25">
            <v>66.520876167257143</v>
          </cell>
          <cell r="F25">
            <v>70.279142328467898</v>
          </cell>
          <cell r="G25">
            <v>73.448984904770768</v>
          </cell>
          <cell r="H25">
            <v>71.19820044408695</v>
          </cell>
          <cell r="I25">
            <v>74.658595824782495</v>
          </cell>
          <cell r="J25">
            <v>90.160879341819623</v>
          </cell>
          <cell r="K25">
            <v>87.07271618550331</v>
          </cell>
          <cell r="L25">
            <v>89.205676306646865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109.35182695861459</v>
          </cell>
        </row>
        <row r="27">
          <cell r="B27" t="str">
            <v>Total</v>
          </cell>
          <cell r="C27">
            <v>1364.6452713726728</v>
          </cell>
          <cell r="D27">
            <v>119.74848686378989</v>
          </cell>
          <cell r="E27">
            <v>176.28211526511939</v>
          </cell>
          <cell r="F27">
            <v>175.54535056541926</v>
          </cell>
          <cell r="G27">
            <v>178.68211352125536</v>
          </cell>
          <cell r="H27">
            <v>176.88868364669713</v>
          </cell>
          <cell r="I27">
            <v>179.9094556275586</v>
          </cell>
          <cell r="J27">
            <v>197.06435936637462</v>
          </cell>
          <cell r="K27">
            <v>192.76450862656876</v>
          </cell>
          <cell r="L27">
            <v>194.46560731925842</v>
          </cell>
          <cell r="M27">
            <v>188.53928808287219</v>
          </cell>
          <cell r="N27">
            <v>138.25837143700727</v>
          </cell>
          <cell r="O27">
            <v>44.945492191075971</v>
          </cell>
          <cell r="P27">
            <v>79.036580713867906</v>
          </cell>
          <cell r="Q27">
            <v>115.76319776892558</v>
          </cell>
          <cell r="R27">
            <v>112.78785822237785</v>
          </cell>
        </row>
        <row r="30">
          <cell r="B30" t="str">
            <v>Opening balance</v>
          </cell>
          <cell r="C30">
            <v>0</v>
          </cell>
          <cell r="D30">
            <v>18.742899347146022</v>
          </cell>
          <cell r="E30">
            <v>86.564022438298409</v>
          </cell>
          <cell r="F30">
            <v>112.71568222541042</v>
          </cell>
          <cell r="G30">
            <v>141.29010136397159</v>
          </cell>
          <cell r="H30">
            <v>170.91010815447811</v>
          </cell>
          <cell r="I30">
            <v>199.63856500767974</v>
          </cell>
          <cell r="J30">
            <v>229.66768583362068</v>
          </cell>
          <cell r="K30">
            <v>264.41378644724693</v>
          </cell>
          <cell r="L30">
            <v>298.43342123797356</v>
          </cell>
          <cell r="M30">
            <v>333.27200809286148</v>
          </cell>
          <cell r="N30">
            <v>384.03305829412807</v>
          </cell>
          <cell r="O30">
            <v>487.66954531863553</v>
          </cell>
          <cell r="P30">
            <v>608.411099364763</v>
          </cell>
          <cell r="Q30">
            <v>685.93862347038544</v>
          </cell>
          <cell r="R30">
            <v>723.1943750271821</v>
          </cell>
        </row>
        <row r="31">
          <cell r="B31" t="str">
            <v>Surplus(Deficit)</v>
          </cell>
          <cell r="C31">
            <v>18.742899347146022</v>
          </cell>
          <cell r="D31">
            <v>67.821123091152387</v>
          </cell>
          <cell r="E31">
            <v>26.15165978711201</v>
          </cell>
          <cell r="F31">
            <v>28.574419138561183</v>
          </cell>
          <cell r="G31">
            <v>29.620006790506523</v>
          </cell>
          <cell r="H31">
            <v>28.728456853201635</v>
          </cell>
          <cell r="I31">
            <v>30.029120825940936</v>
          </cell>
          <cell r="J31">
            <v>34.746100613626282</v>
          </cell>
          <cell r="K31">
            <v>34.019634790726599</v>
          </cell>
          <cell r="L31">
            <v>34.838586854887922</v>
          </cell>
          <cell r="M31">
            <v>50.761050201266613</v>
          </cell>
          <cell r="N31">
            <v>103.63648702450746</v>
          </cell>
          <cell r="O31">
            <v>120.74155404612742</v>
          </cell>
          <cell r="P31">
            <v>77.527524105622476</v>
          </cell>
          <cell r="Q31">
            <v>37.255751556796696</v>
          </cell>
          <cell r="R31">
            <v>36.458748347982038</v>
          </cell>
        </row>
        <row r="32">
          <cell r="B32" t="str">
            <v>Closing balance</v>
          </cell>
          <cell r="C32">
            <v>18.742899347146022</v>
          </cell>
          <cell r="D32">
            <v>86.564022438298409</v>
          </cell>
          <cell r="E32">
            <v>112.71568222541042</v>
          </cell>
          <cell r="F32">
            <v>141.29010136397159</v>
          </cell>
          <cell r="G32">
            <v>170.91010815447811</v>
          </cell>
          <cell r="H32">
            <v>199.63856500767974</v>
          </cell>
          <cell r="I32">
            <v>229.66768583362068</v>
          </cell>
          <cell r="J32">
            <v>264.41378644724693</v>
          </cell>
          <cell r="K32">
            <v>298.43342123797356</v>
          </cell>
          <cell r="L32">
            <v>333.27200809286148</v>
          </cell>
          <cell r="M32">
            <v>384.03305829412807</v>
          </cell>
          <cell r="N32">
            <v>487.66954531863553</v>
          </cell>
          <cell r="O32">
            <v>608.411099364763</v>
          </cell>
          <cell r="P32">
            <v>685.93862347038544</v>
          </cell>
          <cell r="Q32">
            <v>723.1943750271821</v>
          </cell>
          <cell r="R32">
            <v>759.65312337516411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me"/>
      <sheetName val="Index"/>
      <sheetName val="GENERAL"/>
      <sheetName val="GENERAL2"/>
      <sheetName val="SUBSIDIARY DETAILS"/>
      <sheetName val="NATUREOFBUSINESS"/>
      <sheetName val="BALANCE_SHEET"/>
      <sheetName val="PROFIT_LOSS"/>
      <sheetName val="OTHER_INFORMATION"/>
      <sheetName val="QUANTITATIVE_DETAILS"/>
      <sheetName val="PART_B"/>
      <sheetName val="PART_C"/>
      <sheetName val="HOUSE_PROPERTY"/>
      <sheetName val="BP"/>
      <sheetName val="DPM_DOA"/>
      <sheetName val="DEP_DCG"/>
      <sheetName val="ESR"/>
      <sheetName val="CG_OS"/>
      <sheetName val="CYLA BFLA"/>
      <sheetName val="CFL"/>
      <sheetName val="10A"/>
      <sheetName val="80G"/>
      <sheetName val="80_"/>
      <sheetName val="SI"/>
      <sheetName val="EI"/>
      <sheetName val="FRINGE_BENEFIT_INFO"/>
      <sheetName val="IT_DDTP"/>
      <sheetName val="DDT_TDS_TCS"/>
      <sheetName val="Instructions"/>
      <sheetName val="Pre_XML"/>
      <sheetName val="Calculator"/>
      <sheetName val="Setoff"/>
    </sheetNames>
    <sheetDataSet>
      <sheetData sheetId="0" refreshError="1"/>
      <sheetData sheetId="1" refreshError="1"/>
      <sheetData sheetId="2" refreshError="1"/>
      <sheetData sheetId="3">
        <row r="50">
          <cell r="E50" t="str">
            <v>01-ANDAMAN AND NICOBAR ISLANDS</v>
          </cell>
        </row>
        <row r="51">
          <cell r="E51" t="str">
            <v>02-ANDHRA PRADESH</v>
          </cell>
        </row>
        <row r="52">
          <cell r="E52" t="str">
            <v>03-ARUNACHAL PRADESH</v>
          </cell>
        </row>
        <row r="53">
          <cell r="E53" t="str">
            <v>04-ASSAM</v>
          </cell>
        </row>
        <row r="54">
          <cell r="E54" t="str">
            <v>05-BIHAR</v>
          </cell>
        </row>
        <row r="55">
          <cell r="E55" t="str">
            <v>06-CHANDIGARH</v>
          </cell>
        </row>
        <row r="56">
          <cell r="E56" t="str">
            <v>07-DADRA AND NAGAR HAVELI</v>
          </cell>
        </row>
        <row r="57">
          <cell r="E57" t="str">
            <v>08-DAMAN AND DIU</v>
          </cell>
        </row>
        <row r="58">
          <cell r="E58" t="str">
            <v>09-DELHI</v>
          </cell>
        </row>
        <row r="59">
          <cell r="E59" t="str">
            <v>10-GOA</v>
          </cell>
        </row>
        <row r="60">
          <cell r="E60" t="str">
            <v>11-GUJARAT</v>
          </cell>
        </row>
        <row r="61">
          <cell r="E61" t="str">
            <v>12-HARYANA</v>
          </cell>
        </row>
        <row r="62">
          <cell r="E62" t="str">
            <v>13-HIMACHAL PRADESH</v>
          </cell>
        </row>
        <row r="63">
          <cell r="E63" t="str">
            <v>14-JAMMU AND KASHMIR</v>
          </cell>
        </row>
        <row r="64">
          <cell r="E64" t="str">
            <v>15-KARNATAKA</v>
          </cell>
        </row>
        <row r="65">
          <cell r="E65" t="str">
            <v>16-KERALA</v>
          </cell>
        </row>
        <row r="66">
          <cell r="E66" t="str">
            <v>17-LAKHSWADEEP</v>
          </cell>
        </row>
        <row r="67">
          <cell r="E67" t="str">
            <v>18-MADHYA PRADESH</v>
          </cell>
        </row>
        <row r="68">
          <cell r="E68" t="str">
            <v>19-MAHARASHTRA</v>
          </cell>
        </row>
        <row r="69">
          <cell r="E69" t="str">
            <v>20-MANIPUR</v>
          </cell>
        </row>
        <row r="70">
          <cell r="E70" t="str">
            <v>21-MEGHALAYA</v>
          </cell>
        </row>
        <row r="71">
          <cell r="E71" t="str">
            <v>22-MIZORAM</v>
          </cell>
        </row>
        <row r="72">
          <cell r="E72" t="str">
            <v>23-NAGALAND</v>
          </cell>
        </row>
        <row r="73">
          <cell r="E73" t="str">
            <v>24-ORISSA</v>
          </cell>
        </row>
        <row r="74">
          <cell r="E74" t="str">
            <v>25-PONDICHERRY</v>
          </cell>
        </row>
        <row r="75">
          <cell r="E75" t="str">
            <v>26-PUNJAB</v>
          </cell>
        </row>
        <row r="76">
          <cell r="E76" t="str">
            <v>27-RAJASTHAN</v>
          </cell>
        </row>
        <row r="77">
          <cell r="E77" t="str">
            <v>28-SIKKIM</v>
          </cell>
        </row>
        <row r="78">
          <cell r="E78" t="str">
            <v>29-TAMILNADU</v>
          </cell>
        </row>
        <row r="79">
          <cell r="E79" t="str">
            <v>30-TRIPURA</v>
          </cell>
        </row>
        <row r="80">
          <cell r="E80" t="str">
            <v>31-UTTAR PRADESH</v>
          </cell>
        </row>
        <row r="81">
          <cell r="E81" t="str">
            <v>32-WEST BENGAL</v>
          </cell>
        </row>
        <row r="82">
          <cell r="E82" t="str">
            <v>33-CHHATISHGARH</v>
          </cell>
        </row>
        <row r="83">
          <cell r="E83" t="str">
            <v>34-UTTARANCHAL</v>
          </cell>
        </row>
        <row r="84">
          <cell r="E84" t="str">
            <v>35-JHARKHAND</v>
          </cell>
        </row>
        <row r="85">
          <cell r="E85" t="str">
            <v>99-FOREIGN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Captilal"/>
      <sheetName val="Lease Info"/>
      <sheetName val="Maint.PerSft"/>
      <sheetName val="Assumptions"/>
      <sheetName val="CFS_sub_fund"/>
      <sheetName val="Summary Cash Flow"/>
      <sheetName val="P&amp;L_summary_sub_Fund"/>
      <sheetName val="P&amp;L_Qtly"/>
      <sheetName val="P&amp;L Detailed"/>
      <sheetName val="P&amp;L Detailed_cum"/>
      <sheetName val="Ratios"/>
      <sheetName val="CFS_Summary"/>
      <sheetName val="cfs"/>
      <sheetName val="Cash Flow"/>
      <sheetName val="BS-06-07_Qtly"/>
      <sheetName val="BS-06-07"/>
      <sheetName val="BS_Schedules"/>
      <sheetName val="Cash"/>
      <sheetName val="Capex Additions"/>
      <sheetName val="Prof.Services"/>
      <sheetName val="Agency Fees"/>
      <sheetName val="Project "/>
      <sheetName val="Depreciation"/>
      <sheetName val="Maintenance-PS"/>
      <sheetName val="Maint.Prop.Ser"/>
      <sheetName val="HR &amp; Admin"/>
      <sheetName val="Mktg-FY 06-07_Bud"/>
      <sheetName val="B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"/>
      <sheetName val="Summary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57"/>
      <sheetName val="Details"/>
      <sheetName val="Setup Variables"/>
      <sheetName val="P&amp;L_summary_sub_Fund"/>
      <sheetName val="TAX INCOME"/>
      <sheetName val="lov-COAct"/>
      <sheetName val="lov-cspl"/>
      <sheetName val="Inputs"/>
      <sheetName val="Operations"/>
      <sheetName val="OpTrack"/>
      <sheetName val="Payroll_Statement"/>
      <sheetName val="BS Schdl-3-Fixed Assets"/>
      <sheetName val="Challan"/>
      <sheetName val="FIELD - NOV 08"/>
      <sheetName val="liste"/>
      <sheetName val="Setup_Variables"/>
      <sheetName val="Accrued (ckrg)"/>
      <sheetName val="PS data"/>
      <sheetName val="Index"/>
      <sheetName val="P-L (TOT)"/>
      <sheetName val="Day"/>
      <sheetName val="Schedules"/>
      <sheetName val="cashflow"/>
      <sheetName val="GPOLbudgetf2002wrkng"/>
      <sheetName val="FORM-16"/>
      <sheetName val="Directors"/>
      <sheetName val="Comp"/>
      <sheetName val="Rates NDS Technologies France "/>
      <sheetName val="assump and output"/>
      <sheetName val="Development Strategy"/>
      <sheetName val="Occ"/>
      <sheetName val="Demand"/>
      <sheetName val="Rat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">
          <cell r="B1" t="str">
            <v>Tanir Bavi Power Facility</v>
          </cell>
        </row>
        <row r="2">
          <cell r="B2" t="str">
            <v>Period 01-06-01 to 31-03-02 (10 months)</v>
          </cell>
        </row>
        <row r="4">
          <cell r="D4" t="str">
            <v>Category:</v>
          </cell>
          <cell r="E4" t="str">
            <v xml:space="preserve">Repairs &amp; Replacements to Office Furniture &amp; Fittings </v>
          </cell>
        </row>
        <row r="6">
          <cell r="B6" t="str">
            <v>Responsible Team Member Name:</v>
          </cell>
          <cell r="D6" t="str">
            <v>Mohan Rao</v>
          </cell>
        </row>
        <row r="8">
          <cell r="B8" t="str">
            <v>Category Includes:</v>
          </cell>
        </row>
        <row r="10">
          <cell r="B10" t="str">
            <v>Repairs / Replacements to Office furniture &amp; Fittings</v>
          </cell>
        </row>
        <row r="14">
          <cell r="B14" t="str">
            <v>Budget Estimate Basis:</v>
          </cell>
        </row>
        <row r="16">
          <cell r="B16" t="str">
            <v>Estimate is based on current costs for furnishings</v>
          </cell>
        </row>
        <row r="17">
          <cell r="B17" t="str">
            <v>Third party liability  ( for GPOL only )</v>
          </cell>
        </row>
        <row r="21">
          <cell r="B21" t="str">
            <v>Calculations:</v>
          </cell>
        </row>
        <row r="22">
          <cell r="B22" t="str">
            <v>Calculations:</v>
          </cell>
        </row>
        <row r="23">
          <cell r="B23" t="str">
            <v xml:space="preserve">Transportation for team </v>
          </cell>
          <cell r="E23" t="str">
            <v>Calculated for 10 team members (2nd class A/C - train)</v>
          </cell>
          <cell r="G23">
            <v>120000</v>
          </cell>
        </row>
        <row r="24">
          <cell r="B24" t="str">
            <v>Desks/chairs</v>
          </cell>
          <cell r="C24">
            <v>120000</v>
          </cell>
          <cell r="D24" t="str">
            <v>Water Cess</v>
          </cell>
          <cell r="E24" t="str">
            <v>Xerox Paper</v>
          </cell>
          <cell r="F24">
            <v>8100</v>
          </cell>
          <cell r="G24">
            <v>100000</v>
          </cell>
        </row>
        <row r="25">
          <cell r="B25" t="str">
            <v>Soft furnishing</v>
          </cell>
          <cell r="C25">
            <v>80000</v>
          </cell>
          <cell r="E25" t="str">
            <v>CD's</v>
          </cell>
          <cell r="F25">
            <v>243000</v>
          </cell>
          <cell r="G25">
            <v>280000</v>
          </cell>
        </row>
        <row r="26">
          <cell r="B26" t="str">
            <v xml:space="preserve">      goods</v>
          </cell>
          <cell r="C26">
            <v>250000</v>
          </cell>
          <cell r="D26" t="str">
            <v>Toward 4" dia 300mtr pipe and clamps</v>
          </cell>
          <cell r="E26" t="str">
            <v>Diskettes</v>
          </cell>
          <cell r="F26">
            <v>2430000</v>
          </cell>
          <cell r="G26">
            <v>40000</v>
          </cell>
        </row>
        <row r="27">
          <cell r="B27" t="str">
            <v>Labor Licenses</v>
          </cell>
          <cell r="C27">
            <v>15000</v>
          </cell>
          <cell r="E27" t="str">
            <v xml:space="preserve">Co2+H2 (Lab) </v>
          </cell>
          <cell r="G27">
            <v>20000</v>
          </cell>
        </row>
        <row r="28">
          <cell r="B28" t="str">
            <v>Total</v>
          </cell>
          <cell r="C28">
            <v>200000</v>
          </cell>
          <cell r="E28" t="str">
            <v>Spring folders</v>
          </cell>
          <cell r="G28">
            <v>630000</v>
          </cell>
        </row>
        <row r="29">
          <cell r="B29" t="str">
            <v>B arge License</v>
          </cell>
          <cell r="C29">
            <v>0</v>
          </cell>
          <cell r="E29" t="str">
            <v>Ring Binders</v>
          </cell>
          <cell r="G29">
            <v>200000</v>
          </cell>
        </row>
        <row r="30">
          <cell r="B30" t="str">
            <v>Contract Buy-out Fees</v>
          </cell>
          <cell r="C30">
            <v>50000</v>
          </cell>
          <cell r="D30" t="str">
            <v>Rs 500/hr*20hrs per month *10months</v>
          </cell>
          <cell r="E30" t="str">
            <v>Staplers/staples</v>
          </cell>
          <cell r="G30">
            <v>973000</v>
          </cell>
        </row>
        <row r="31">
          <cell r="B31" t="str">
            <v>April</v>
          </cell>
          <cell r="C31">
            <v>225000</v>
          </cell>
          <cell r="E31" t="str">
            <v>Binder clips / paper clips</v>
          </cell>
          <cell r="G31">
            <v>200000</v>
          </cell>
        </row>
        <row r="32">
          <cell r="B32" t="str">
            <v>May</v>
          </cell>
          <cell r="C32">
            <v>250000</v>
          </cell>
          <cell r="E32" t="str">
            <v>Scissors</v>
          </cell>
          <cell r="G32">
            <v>950000</v>
          </cell>
        </row>
        <row r="33">
          <cell r="B33" t="str">
            <v>June</v>
          </cell>
          <cell r="C33">
            <v>80000</v>
          </cell>
          <cell r="E33" t="str">
            <v>Pens/Pencils/Markers/etc.</v>
          </cell>
        </row>
        <row r="34">
          <cell r="B34" t="str">
            <v>July</v>
          </cell>
          <cell r="C34">
            <v>2539000</v>
          </cell>
          <cell r="E34" t="str">
            <v>Hole Punch</v>
          </cell>
          <cell r="G34">
            <v>925000</v>
          </cell>
        </row>
        <row r="35">
          <cell r="B35" t="str">
            <v>August</v>
          </cell>
          <cell r="G35">
            <v>2539000</v>
          </cell>
        </row>
        <row r="36">
          <cell r="B36" t="str">
            <v>September</v>
          </cell>
        </row>
        <row r="37">
          <cell r="B37" t="str">
            <v>October</v>
          </cell>
          <cell r="E37" t="str">
            <v xml:space="preserve">Water Cess monthly Rest in Feb </v>
          </cell>
        </row>
        <row r="38">
          <cell r="B38" t="str">
            <v>November</v>
          </cell>
          <cell r="C38">
            <v>243000</v>
          </cell>
        </row>
        <row r="39">
          <cell r="B39" t="str">
            <v>December</v>
          </cell>
          <cell r="C39">
            <v>100000</v>
          </cell>
          <cell r="E39" t="str">
            <v>Boiler Operataor's licenece for 2001-2 will be provided by TBP</v>
          </cell>
        </row>
        <row r="40">
          <cell r="B40" t="str">
            <v>January</v>
          </cell>
          <cell r="C40">
            <v>650000</v>
          </cell>
          <cell r="E40" t="str">
            <v>Land cess to be paid and provided in budget of TBP</v>
          </cell>
        </row>
        <row r="41">
          <cell r="B41" t="str">
            <v>February</v>
          </cell>
          <cell r="C41">
            <v>243000</v>
          </cell>
          <cell r="G41">
            <v>650000</v>
          </cell>
        </row>
        <row r="42">
          <cell r="B42" t="str">
            <v>March</v>
          </cell>
          <cell r="C42">
            <v>20000</v>
          </cell>
        </row>
        <row r="43">
          <cell r="B43" t="str">
            <v>Total</v>
          </cell>
          <cell r="C43">
            <v>200000</v>
          </cell>
        </row>
        <row r="44">
          <cell r="B44" t="str">
            <v>December</v>
          </cell>
          <cell r="C44">
            <v>243000</v>
          </cell>
        </row>
        <row r="45">
          <cell r="B45" t="str">
            <v>January</v>
          </cell>
          <cell r="C45">
            <v>243000</v>
          </cell>
        </row>
        <row r="46">
          <cell r="B46" t="str">
            <v>February</v>
          </cell>
          <cell r="C46">
            <v>352000</v>
          </cell>
        </row>
        <row r="47">
          <cell r="B47" t="str">
            <v>March</v>
          </cell>
          <cell r="C47">
            <v>243000</v>
          </cell>
        </row>
        <row r="48">
          <cell r="C48">
            <v>2539000</v>
          </cell>
          <cell r="D4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SPROD_BCM"/>
      <sheetName val="PL"/>
      <sheetName val="Sch 14-17"/>
      <sheetName val="sch 19-21"/>
      <sheetName val="Sales &amp; OI Reco"/>
      <sheetName val="STOCK"/>
      <sheetName val="Expenses (2)"/>
      <sheetName val="TB Master"/>
      <sheetName val="Manual Provisions"/>
      <sheetName val="GG(4271)"/>
      <sheetName val="PG(4272)"/>
      <sheetName val="rew"/>
      <sheetName val="VVC(4203)"/>
      <sheetName val="Kappas"/>
      <sheetName val="kappas transfers"/>
      <sheetName val="Inkl"/>
      <sheetName val="EDPL"/>
      <sheetName val="GUJL"/>
      <sheetName val="VV"/>
      <sheetName val="Lint production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ny Sheets"/>
      <sheetName val="Notice"/>
      <sheetName val="Assumptions"/>
      <sheetName val="Debt Rept."/>
      <sheetName val="Normative Tariff"/>
      <sheetName val="Actual Costs"/>
      <sheetName val="DSCR &amp; Dividend"/>
      <sheetName val="Depn &amp; Taxes"/>
      <sheetName val="Output"/>
      <sheetName val="INR FS"/>
      <sheetName val="Construction"/>
      <sheetName val="DCF-FCFE"/>
      <sheetName val="DCF-FCFF"/>
      <sheetName val="DDM"/>
      <sheetName val="Relative Value"/>
      <sheetName val="Summary"/>
      <sheetName val="Charts"/>
      <sheetName val="Relative Data"/>
      <sheetName val="End"/>
      <sheetName val="Relative"/>
    </sheetNames>
    <sheetDataSet>
      <sheetData sheetId="0"/>
      <sheetData sheetId="1"/>
      <sheetData sheetId="2">
        <row r="10">
          <cell r="IS10">
            <v>42</v>
          </cell>
        </row>
        <row r="11">
          <cell r="IS11">
            <v>45</v>
          </cell>
        </row>
        <row r="12">
          <cell r="IS12">
            <v>48</v>
          </cell>
        </row>
        <row r="13">
          <cell r="IS13">
            <v>51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ASS"/>
      <sheetName val="ASS_CONT"/>
      <sheetName val="INT_INCOME"/>
      <sheetName val="CF"/>
      <sheetName val="TARIFF"/>
      <sheetName val="FIN_EXPENSE"/>
      <sheetName val="FIN_TARIFF"/>
      <sheetName val="TC&amp;LR"/>
      <sheetName val="DEPR"/>
      <sheetName val="TAXES"/>
      <sheetName val="RETURNS"/>
      <sheetName val="Debt Restructuring"/>
      <sheetName val="DSCRs"/>
      <sheetName val="SPGL Valuation"/>
      <sheetName val="Scenarios"/>
      <sheetName val="BS_IS"/>
      <sheetName val="REF_1"/>
      <sheetName val="REF_2"/>
      <sheetName val="REF_3"/>
      <sheetName val="REF_4"/>
      <sheetName val="REF_5"/>
      <sheetName val="REF_6"/>
      <sheetName val="REF_7"/>
      <sheetName val="Module2"/>
      <sheetName val="Module4"/>
      <sheetName val="Module3"/>
      <sheetName val="Module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281">
          <cell r="B281">
            <v>35521</v>
          </cell>
          <cell r="C281">
            <v>1</v>
          </cell>
          <cell r="D281">
            <v>781900</v>
          </cell>
          <cell r="E281">
            <v>12500.633333333333</v>
          </cell>
          <cell r="F281">
            <v>0</v>
          </cell>
          <cell r="G281">
            <v>781900</v>
          </cell>
          <cell r="J281">
            <v>385600</v>
          </cell>
          <cell r="K281">
            <v>6303.4353333333338</v>
          </cell>
          <cell r="L281">
            <v>0</v>
          </cell>
          <cell r="M281">
            <v>385600</v>
          </cell>
          <cell r="P281">
            <v>383900</v>
          </cell>
          <cell r="Q281">
            <v>6276.1333333333341</v>
          </cell>
          <cell r="R281">
            <v>0</v>
          </cell>
          <cell r="S281">
            <v>383900</v>
          </cell>
          <cell r="V281">
            <v>227500</v>
          </cell>
          <cell r="W281">
            <v>3734.5072916666668</v>
          </cell>
          <cell r="X281">
            <v>0</v>
          </cell>
          <cell r="Y281">
            <v>227500</v>
          </cell>
          <cell r="AB281">
            <v>1016500</v>
          </cell>
          <cell r="AC281">
            <v>16686.271041666667</v>
          </cell>
          <cell r="AD281">
            <v>0</v>
          </cell>
          <cell r="AE281">
            <v>1016500</v>
          </cell>
          <cell r="AH281">
            <v>150000</v>
          </cell>
          <cell r="AI281">
            <v>2462.3125</v>
          </cell>
          <cell r="AJ281">
            <v>0</v>
          </cell>
          <cell r="AK281">
            <v>150000</v>
          </cell>
        </row>
        <row r="282">
          <cell r="B282">
            <v>35551</v>
          </cell>
          <cell r="C282">
            <v>2</v>
          </cell>
          <cell r="D282">
            <v>881900</v>
          </cell>
          <cell r="E282">
            <v>14200.633333333333</v>
          </cell>
          <cell r="F282">
            <v>0</v>
          </cell>
          <cell r="G282">
            <v>881900</v>
          </cell>
          <cell r="J282">
            <v>385600</v>
          </cell>
          <cell r="K282">
            <v>6303.4353333333338</v>
          </cell>
          <cell r="L282">
            <v>0</v>
          </cell>
          <cell r="M282">
            <v>385600</v>
          </cell>
          <cell r="P282">
            <v>383900</v>
          </cell>
          <cell r="Q282">
            <v>6276.1333333333341</v>
          </cell>
          <cell r="R282">
            <v>0</v>
          </cell>
          <cell r="S282">
            <v>383900</v>
          </cell>
          <cell r="V282">
            <v>227500</v>
          </cell>
          <cell r="W282">
            <v>3734.5072916666668</v>
          </cell>
          <cell r="X282">
            <v>0</v>
          </cell>
          <cell r="Y282">
            <v>227500</v>
          </cell>
          <cell r="AB282">
            <v>1016500</v>
          </cell>
          <cell r="AC282">
            <v>16686.271041666667</v>
          </cell>
          <cell r="AD282">
            <v>0</v>
          </cell>
          <cell r="AE282">
            <v>1016500</v>
          </cell>
          <cell r="AH282">
            <v>150000</v>
          </cell>
          <cell r="AI282">
            <v>2462.3125</v>
          </cell>
          <cell r="AJ282">
            <v>0</v>
          </cell>
          <cell r="AK282">
            <v>150000</v>
          </cell>
        </row>
        <row r="283">
          <cell r="B283">
            <v>35582</v>
          </cell>
          <cell r="C283">
            <v>3</v>
          </cell>
          <cell r="D283">
            <v>881900</v>
          </cell>
          <cell r="E283">
            <v>14200.633333333333</v>
          </cell>
          <cell r="F283">
            <v>0</v>
          </cell>
          <cell r="G283">
            <v>881900</v>
          </cell>
          <cell r="J283">
            <v>385600</v>
          </cell>
          <cell r="K283">
            <v>6303.4353333333338</v>
          </cell>
          <cell r="L283">
            <v>0</v>
          </cell>
          <cell r="M283">
            <v>385600</v>
          </cell>
          <cell r="P283">
            <v>383900</v>
          </cell>
          <cell r="Q283">
            <v>6276.1333333333341</v>
          </cell>
          <cell r="R283">
            <v>0</v>
          </cell>
          <cell r="S283">
            <v>383900</v>
          </cell>
          <cell r="V283">
            <v>227500</v>
          </cell>
          <cell r="W283">
            <v>3734.5072916666668</v>
          </cell>
          <cell r="X283">
            <v>0</v>
          </cell>
          <cell r="Y283">
            <v>227500</v>
          </cell>
          <cell r="AB283">
            <v>1016500</v>
          </cell>
          <cell r="AC283">
            <v>16686.271041666667</v>
          </cell>
          <cell r="AD283">
            <v>0</v>
          </cell>
          <cell r="AE283">
            <v>1016500</v>
          </cell>
          <cell r="AH283">
            <v>150000</v>
          </cell>
          <cell r="AI283">
            <v>2462.3125</v>
          </cell>
          <cell r="AJ283">
            <v>0</v>
          </cell>
          <cell r="AK283">
            <v>150000</v>
          </cell>
        </row>
        <row r="284">
          <cell r="B284">
            <v>35612</v>
          </cell>
          <cell r="C284">
            <v>4</v>
          </cell>
          <cell r="D284">
            <v>881900</v>
          </cell>
          <cell r="E284">
            <v>14200.633333333333</v>
          </cell>
          <cell r="F284">
            <v>0</v>
          </cell>
          <cell r="G284">
            <v>881900</v>
          </cell>
          <cell r="J284">
            <v>385600</v>
          </cell>
          <cell r="K284">
            <v>6303.4353333333338</v>
          </cell>
          <cell r="L284">
            <v>0</v>
          </cell>
          <cell r="M284">
            <v>385600</v>
          </cell>
          <cell r="P284">
            <v>486934</v>
          </cell>
          <cell r="Q284">
            <v>8027.7113333333336</v>
          </cell>
          <cell r="R284">
            <v>0</v>
          </cell>
          <cell r="S284">
            <v>486934</v>
          </cell>
          <cell r="V284">
            <v>227500</v>
          </cell>
          <cell r="W284">
            <v>3734.5072916666668</v>
          </cell>
          <cell r="X284">
            <v>0</v>
          </cell>
          <cell r="Y284">
            <v>227500</v>
          </cell>
          <cell r="AB284">
            <v>1016500</v>
          </cell>
          <cell r="AC284">
            <v>16686.271041666667</v>
          </cell>
          <cell r="AD284">
            <v>0</v>
          </cell>
          <cell r="AE284">
            <v>1016500</v>
          </cell>
          <cell r="AH284">
            <v>150000</v>
          </cell>
          <cell r="AI284">
            <v>2462.3125</v>
          </cell>
          <cell r="AJ284">
            <v>0</v>
          </cell>
          <cell r="AK284">
            <v>150000</v>
          </cell>
        </row>
        <row r="285">
          <cell r="B285">
            <v>35643</v>
          </cell>
          <cell r="C285">
            <v>5</v>
          </cell>
          <cell r="D285">
            <v>881900</v>
          </cell>
          <cell r="E285">
            <v>14200.633333333333</v>
          </cell>
          <cell r="F285">
            <v>0</v>
          </cell>
          <cell r="G285">
            <v>881900</v>
          </cell>
          <cell r="J285">
            <v>460532</v>
          </cell>
          <cell r="K285">
            <v>7577.2793333333329</v>
          </cell>
          <cell r="L285">
            <v>0</v>
          </cell>
          <cell r="M285">
            <v>460532</v>
          </cell>
          <cell r="P285">
            <v>486934</v>
          </cell>
          <cell r="Q285">
            <v>8027.7113333333336</v>
          </cell>
          <cell r="R285">
            <v>0</v>
          </cell>
          <cell r="S285">
            <v>486934</v>
          </cell>
          <cell r="V285">
            <v>227500</v>
          </cell>
          <cell r="W285">
            <v>3734.5072916666668</v>
          </cell>
          <cell r="X285">
            <v>0</v>
          </cell>
          <cell r="Y285">
            <v>227500</v>
          </cell>
          <cell r="AB285">
            <v>1016500</v>
          </cell>
          <cell r="AC285">
            <v>16686.271041666667</v>
          </cell>
          <cell r="AD285">
            <v>0</v>
          </cell>
          <cell r="AE285">
            <v>1016500</v>
          </cell>
          <cell r="AH285">
            <v>150000</v>
          </cell>
          <cell r="AI285">
            <v>2462.3125</v>
          </cell>
          <cell r="AJ285">
            <v>0</v>
          </cell>
          <cell r="AK285">
            <v>150000</v>
          </cell>
        </row>
        <row r="286">
          <cell r="B286">
            <v>35674</v>
          </cell>
          <cell r="C286">
            <v>6</v>
          </cell>
          <cell r="D286">
            <v>881900</v>
          </cell>
          <cell r="E286">
            <v>14200.633333333333</v>
          </cell>
          <cell r="F286">
            <v>0</v>
          </cell>
          <cell r="G286">
            <v>881900</v>
          </cell>
          <cell r="J286">
            <v>460532</v>
          </cell>
          <cell r="K286">
            <v>7577.2793333333329</v>
          </cell>
          <cell r="L286">
            <v>0</v>
          </cell>
          <cell r="M286">
            <v>460532</v>
          </cell>
          <cell r="P286">
            <v>486934</v>
          </cell>
          <cell r="Q286">
            <v>8027.7113333333336</v>
          </cell>
          <cell r="R286">
            <v>0</v>
          </cell>
          <cell r="S286">
            <v>486934</v>
          </cell>
          <cell r="V286">
            <v>227500</v>
          </cell>
          <cell r="W286">
            <v>3734.5072916666668</v>
          </cell>
          <cell r="X286">
            <v>0</v>
          </cell>
          <cell r="Y286">
            <v>227500</v>
          </cell>
          <cell r="AB286">
            <v>1016500</v>
          </cell>
          <cell r="AC286">
            <v>16686.271041666667</v>
          </cell>
          <cell r="AD286">
            <v>0</v>
          </cell>
          <cell r="AE286">
            <v>1016500</v>
          </cell>
          <cell r="AH286">
            <v>150000</v>
          </cell>
          <cell r="AI286">
            <v>2462.3125</v>
          </cell>
          <cell r="AJ286">
            <v>0</v>
          </cell>
          <cell r="AK286">
            <v>150000</v>
          </cell>
        </row>
        <row r="287">
          <cell r="B287">
            <v>35704</v>
          </cell>
          <cell r="C287">
            <v>7</v>
          </cell>
          <cell r="D287">
            <v>933900</v>
          </cell>
          <cell r="E287">
            <v>15084.633333333333</v>
          </cell>
          <cell r="F287">
            <v>0</v>
          </cell>
          <cell r="G287">
            <v>933900</v>
          </cell>
          <cell r="J287">
            <v>460532</v>
          </cell>
          <cell r="K287">
            <v>7577.2793333333329</v>
          </cell>
          <cell r="L287">
            <v>0</v>
          </cell>
          <cell r="M287">
            <v>460532</v>
          </cell>
          <cell r="P287">
            <v>486934</v>
          </cell>
          <cell r="Q287">
            <v>8027.7113333333336</v>
          </cell>
          <cell r="R287">
            <v>0</v>
          </cell>
          <cell r="S287">
            <v>486934</v>
          </cell>
          <cell r="V287">
            <v>227500</v>
          </cell>
          <cell r="W287">
            <v>3734.5072916666668</v>
          </cell>
          <cell r="X287">
            <v>0</v>
          </cell>
          <cell r="Y287">
            <v>227500</v>
          </cell>
          <cell r="AB287">
            <v>1016500</v>
          </cell>
          <cell r="AC287">
            <v>16686.271041666667</v>
          </cell>
          <cell r="AD287">
            <v>0</v>
          </cell>
          <cell r="AE287">
            <v>1016500</v>
          </cell>
          <cell r="AH287">
            <v>150000</v>
          </cell>
          <cell r="AI287">
            <v>2462.3125</v>
          </cell>
          <cell r="AJ287">
            <v>0</v>
          </cell>
          <cell r="AK287">
            <v>150000</v>
          </cell>
        </row>
        <row r="288">
          <cell r="B288">
            <v>35735</v>
          </cell>
          <cell r="C288">
            <v>8</v>
          </cell>
          <cell r="D288">
            <v>933900</v>
          </cell>
          <cell r="E288">
            <v>15084.633333333333</v>
          </cell>
          <cell r="F288">
            <v>0</v>
          </cell>
          <cell r="G288">
            <v>933900</v>
          </cell>
          <cell r="J288">
            <v>460532</v>
          </cell>
          <cell r="K288">
            <v>7577.2793333333329</v>
          </cell>
          <cell r="L288">
            <v>0</v>
          </cell>
          <cell r="M288">
            <v>460532</v>
          </cell>
          <cell r="P288">
            <v>486934</v>
          </cell>
          <cell r="Q288">
            <v>8027.7113333333336</v>
          </cell>
          <cell r="R288">
            <v>0</v>
          </cell>
          <cell r="S288">
            <v>486934</v>
          </cell>
          <cell r="V288">
            <v>227500</v>
          </cell>
          <cell r="W288">
            <v>3734.5072916666668</v>
          </cell>
          <cell r="X288">
            <v>0</v>
          </cell>
          <cell r="Y288">
            <v>227500</v>
          </cell>
          <cell r="AB288">
            <v>1016500</v>
          </cell>
          <cell r="AC288">
            <v>16686.271041666667</v>
          </cell>
          <cell r="AD288">
            <v>0</v>
          </cell>
          <cell r="AE288">
            <v>1016500</v>
          </cell>
          <cell r="AH288">
            <v>150000</v>
          </cell>
          <cell r="AI288">
            <v>2462.3125</v>
          </cell>
          <cell r="AJ288">
            <v>0</v>
          </cell>
          <cell r="AK288">
            <v>150000</v>
          </cell>
        </row>
        <row r="289">
          <cell r="B289">
            <v>35765</v>
          </cell>
          <cell r="C289">
            <v>9</v>
          </cell>
          <cell r="D289">
            <v>933900</v>
          </cell>
          <cell r="E289">
            <v>15084.633333333333</v>
          </cell>
          <cell r="F289">
            <v>0</v>
          </cell>
          <cell r="G289">
            <v>933900</v>
          </cell>
          <cell r="J289">
            <v>460532</v>
          </cell>
          <cell r="K289">
            <v>7577.2793333333329</v>
          </cell>
          <cell r="L289">
            <v>0</v>
          </cell>
          <cell r="M289">
            <v>460532</v>
          </cell>
          <cell r="P289">
            <v>486934</v>
          </cell>
          <cell r="Q289">
            <v>8027.7113333333336</v>
          </cell>
          <cell r="R289">
            <v>0</v>
          </cell>
          <cell r="S289">
            <v>486934</v>
          </cell>
          <cell r="V289">
            <v>227500</v>
          </cell>
          <cell r="W289">
            <v>3734.5072916666668</v>
          </cell>
          <cell r="X289">
            <v>0</v>
          </cell>
          <cell r="Y289">
            <v>227500</v>
          </cell>
          <cell r="AB289">
            <v>1016500</v>
          </cell>
          <cell r="AC289">
            <v>16686.271041666667</v>
          </cell>
          <cell r="AD289">
            <v>0</v>
          </cell>
          <cell r="AE289">
            <v>1016500</v>
          </cell>
          <cell r="AH289">
            <v>150000</v>
          </cell>
          <cell r="AI289">
            <v>2462.3125</v>
          </cell>
          <cell r="AJ289">
            <v>0</v>
          </cell>
          <cell r="AK289">
            <v>150000</v>
          </cell>
        </row>
        <row r="290">
          <cell r="B290">
            <v>35796</v>
          </cell>
          <cell r="C290">
            <v>10</v>
          </cell>
          <cell r="D290">
            <v>933900</v>
          </cell>
          <cell r="E290">
            <v>15084.633333333333</v>
          </cell>
          <cell r="F290">
            <v>0</v>
          </cell>
          <cell r="G290">
            <v>933900</v>
          </cell>
          <cell r="J290">
            <v>488447</v>
          </cell>
          <cell r="K290">
            <v>8051.8343333333332</v>
          </cell>
          <cell r="L290">
            <v>0</v>
          </cell>
          <cell r="M290">
            <v>488447</v>
          </cell>
          <cell r="P290">
            <v>486934</v>
          </cell>
          <cell r="Q290">
            <v>8027.7113333333336</v>
          </cell>
          <cell r="R290">
            <v>0</v>
          </cell>
          <cell r="S290">
            <v>486934</v>
          </cell>
          <cell r="V290">
            <v>227500</v>
          </cell>
          <cell r="W290">
            <v>3734.5072916666668</v>
          </cell>
          <cell r="X290">
            <v>0</v>
          </cell>
          <cell r="Y290">
            <v>227500</v>
          </cell>
          <cell r="AB290">
            <v>1016500</v>
          </cell>
          <cell r="AC290">
            <v>16686.271041666667</v>
          </cell>
          <cell r="AD290">
            <v>0</v>
          </cell>
          <cell r="AE290">
            <v>1016500</v>
          </cell>
          <cell r="AH290">
            <v>150000</v>
          </cell>
          <cell r="AI290">
            <v>2462.3125</v>
          </cell>
          <cell r="AJ290">
            <v>0</v>
          </cell>
          <cell r="AK290">
            <v>150000</v>
          </cell>
        </row>
        <row r="291">
          <cell r="B291">
            <v>35827</v>
          </cell>
          <cell r="C291">
            <v>11</v>
          </cell>
          <cell r="D291">
            <v>933900</v>
          </cell>
          <cell r="E291">
            <v>15084.633333333333</v>
          </cell>
          <cell r="F291">
            <v>0</v>
          </cell>
          <cell r="G291">
            <v>933900</v>
          </cell>
          <cell r="J291">
            <v>488447</v>
          </cell>
          <cell r="K291">
            <v>8051.8343333333332</v>
          </cell>
          <cell r="L291">
            <v>0</v>
          </cell>
          <cell r="M291">
            <v>488447</v>
          </cell>
          <cell r="P291">
            <v>486934</v>
          </cell>
          <cell r="Q291">
            <v>8027.7113333333336</v>
          </cell>
          <cell r="R291">
            <v>0</v>
          </cell>
          <cell r="S291">
            <v>486934</v>
          </cell>
          <cell r="V291">
            <v>227500</v>
          </cell>
          <cell r="W291">
            <v>3734.5072916666668</v>
          </cell>
          <cell r="X291">
            <v>0</v>
          </cell>
          <cell r="Y291">
            <v>227500</v>
          </cell>
          <cell r="AB291">
            <v>1016500</v>
          </cell>
          <cell r="AC291">
            <v>16686.271041666667</v>
          </cell>
          <cell r="AD291">
            <v>0</v>
          </cell>
          <cell r="AE291">
            <v>1016500</v>
          </cell>
          <cell r="AH291">
            <v>150000</v>
          </cell>
          <cell r="AI291">
            <v>2462.3125</v>
          </cell>
          <cell r="AJ291">
            <v>0</v>
          </cell>
          <cell r="AK291">
            <v>150000</v>
          </cell>
        </row>
        <row r="292">
          <cell r="A292">
            <v>1</v>
          </cell>
          <cell r="B292">
            <v>35855</v>
          </cell>
          <cell r="C292">
            <v>12</v>
          </cell>
          <cell r="D292">
            <v>933900</v>
          </cell>
          <cell r="E292">
            <v>15084.633333333333</v>
          </cell>
          <cell r="F292">
            <v>0</v>
          </cell>
          <cell r="G292">
            <v>933900</v>
          </cell>
          <cell r="H292">
            <v>174011.6</v>
          </cell>
          <cell r="I292">
            <v>0</v>
          </cell>
          <cell r="J292">
            <v>488447</v>
          </cell>
          <cell r="K292">
            <v>8051.8343333333332</v>
          </cell>
          <cell r="L292">
            <v>0</v>
          </cell>
          <cell r="M292">
            <v>488447</v>
          </cell>
          <cell r="N292">
            <v>87255.641000000003</v>
          </cell>
          <cell r="O292">
            <v>0</v>
          </cell>
          <cell r="P292">
            <v>486934</v>
          </cell>
          <cell r="Q292">
            <v>8027.7113333333336</v>
          </cell>
          <cell r="R292">
            <v>0</v>
          </cell>
          <cell r="S292">
            <v>486934</v>
          </cell>
          <cell r="T292">
            <v>91077.802000000025</v>
          </cell>
          <cell r="U292">
            <v>0</v>
          </cell>
          <cell r="V292">
            <v>227500</v>
          </cell>
          <cell r="W292">
            <v>3734.5072916666668</v>
          </cell>
          <cell r="X292">
            <v>0</v>
          </cell>
          <cell r="Y292">
            <v>227500</v>
          </cell>
          <cell r="Z292">
            <v>44814.087500000016</v>
          </cell>
          <cell r="AA292">
            <v>0</v>
          </cell>
          <cell r="AB292">
            <v>1016500</v>
          </cell>
          <cell r="AC292">
            <v>16686.271041666667</v>
          </cell>
          <cell r="AD292">
            <v>0</v>
          </cell>
          <cell r="AE292">
            <v>1016500</v>
          </cell>
          <cell r="AF292">
            <v>200235.25250000006</v>
          </cell>
          <cell r="AG292">
            <v>0</v>
          </cell>
          <cell r="AH292">
            <v>150000</v>
          </cell>
          <cell r="AI292">
            <v>2462.3125</v>
          </cell>
          <cell r="AJ292">
            <v>0</v>
          </cell>
          <cell r="AK292">
            <v>150000</v>
          </cell>
          <cell r="AL292">
            <v>29547.75</v>
          </cell>
          <cell r="AM292">
            <v>0</v>
          </cell>
        </row>
        <row r="293">
          <cell r="B293">
            <v>35886</v>
          </cell>
          <cell r="C293">
            <v>1</v>
          </cell>
          <cell r="D293">
            <v>933900</v>
          </cell>
          <cell r="E293">
            <v>15084.633333333333</v>
          </cell>
          <cell r="F293">
            <v>0</v>
          </cell>
          <cell r="G293">
            <v>933900</v>
          </cell>
          <cell r="J293">
            <v>488447</v>
          </cell>
          <cell r="K293">
            <v>8051.8343333333332</v>
          </cell>
          <cell r="L293">
            <v>0</v>
          </cell>
          <cell r="M293">
            <v>488447</v>
          </cell>
          <cell r="P293">
            <v>486934</v>
          </cell>
          <cell r="Q293">
            <v>8027.7113333333336</v>
          </cell>
          <cell r="R293">
            <v>0</v>
          </cell>
          <cell r="S293">
            <v>486934</v>
          </cell>
          <cell r="V293">
            <v>227500</v>
          </cell>
          <cell r="W293">
            <v>3734.5072916666668</v>
          </cell>
          <cell r="X293">
            <v>0</v>
          </cell>
          <cell r="Y293">
            <v>227500</v>
          </cell>
          <cell r="AB293">
            <v>1016500</v>
          </cell>
          <cell r="AC293">
            <v>16686.271041666667</v>
          </cell>
          <cell r="AD293">
            <v>0</v>
          </cell>
          <cell r="AE293">
            <v>1016500</v>
          </cell>
          <cell r="AH293">
            <v>150000</v>
          </cell>
          <cell r="AI293">
            <v>2462.3125</v>
          </cell>
          <cell r="AJ293">
            <v>0</v>
          </cell>
          <cell r="AK293">
            <v>150000</v>
          </cell>
        </row>
        <row r="294">
          <cell r="B294">
            <v>35916</v>
          </cell>
          <cell r="C294">
            <v>2</v>
          </cell>
          <cell r="D294">
            <v>933900</v>
          </cell>
          <cell r="E294">
            <v>15084.633333333333</v>
          </cell>
          <cell r="F294">
            <v>0</v>
          </cell>
          <cell r="G294">
            <v>933900</v>
          </cell>
          <cell r="J294">
            <v>488447</v>
          </cell>
          <cell r="K294">
            <v>8051.8343333333332</v>
          </cell>
          <cell r="L294">
            <v>0</v>
          </cell>
          <cell r="M294">
            <v>488447</v>
          </cell>
          <cell r="P294">
            <v>486934</v>
          </cell>
          <cell r="Q294">
            <v>8027.7113333333336</v>
          </cell>
          <cell r="R294">
            <v>0</v>
          </cell>
          <cell r="S294">
            <v>486934</v>
          </cell>
          <cell r="V294">
            <v>227500</v>
          </cell>
          <cell r="W294">
            <v>3734.5072916666668</v>
          </cell>
          <cell r="X294">
            <v>0</v>
          </cell>
          <cell r="Y294">
            <v>227500</v>
          </cell>
          <cell r="AB294">
            <v>1016500</v>
          </cell>
          <cell r="AC294">
            <v>16686.271041666667</v>
          </cell>
          <cell r="AD294">
            <v>0</v>
          </cell>
          <cell r="AE294">
            <v>1016500</v>
          </cell>
          <cell r="AH294">
            <v>150000</v>
          </cell>
          <cell r="AI294">
            <v>2462.3125</v>
          </cell>
          <cell r="AJ294">
            <v>0</v>
          </cell>
          <cell r="AK294">
            <v>150000</v>
          </cell>
        </row>
        <row r="295">
          <cell r="B295">
            <v>35947</v>
          </cell>
          <cell r="C295">
            <v>3</v>
          </cell>
          <cell r="D295">
            <v>933900</v>
          </cell>
          <cell r="E295">
            <v>15084.633333333333</v>
          </cell>
          <cell r="F295">
            <v>0</v>
          </cell>
          <cell r="G295">
            <v>933900</v>
          </cell>
          <cell r="J295">
            <v>488447</v>
          </cell>
          <cell r="K295">
            <v>8051.8343333333332</v>
          </cell>
          <cell r="L295">
            <v>0</v>
          </cell>
          <cell r="M295">
            <v>488447</v>
          </cell>
          <cell r="P295">
            <v>486934</v>
          </cell>
          <cell r="Q295">
            <v>8027.7113333333336</v>
          </cell>
          <cell r="R295">
            <v>0</v>
          </cell>
          <cell r="S295">
            <v>486934</v>
          </cell>
          <cell r="V295">
            <v>227500</v>
          </cell>
          <cell r="W295">
            <v>3734.5072916666668</v>
          </cell>
          <cell r="X295">
            <v>0</v>
          </cell>
          <cell r="Y295">
            <v>227500</v>
          </cell>
          <cell r="AB295">
            <v>1016500</v>
          </cell>
          <cell r="AC295">
            <v>16686.271041666667</v>
          </cell>
          <cell r="AD295">
            <v>0</v>
          </cell>
          <cell r="AE295">
            <v>1016500</v>
          </cell>
          <cell r="AH295">
            <v>150000</v>
          </cell>
          <cell r="AI295">
            <v>2462.3125</v>
          </cell>
          <cell r="AJ295">
            <v>0</v>
          </cell>
          <cell r="AK295">
            <v>150000</v>
          </cell>
        </row>
        <row r="296">
          <cell r="B296">
            <v>35977</v>
          </cell>
          <cell r="C296">
            <v>4</v>
          </cell>
          <cell r="D296">
            <v>933900</v>
          </cell>
          <cell r="E296">
            <v>15084.633333333333</v>
          </cell>
          <cell r="F296">
            <v>0</v>
          </cell>
          <cell r="G296">
            <v>933900</v>
          </cell>
          <cell r="J296">
            <v>488447</v>
          </cell>
          <cell r="K296">
            <v>8051.8343333333332</v>
          </cell>
          <cell r="L296">
            <v>0</v>
          </cell>
          <cell r="M296">
            <v>488447</v>
          </cell>
          <cell r="P296">
            <v>486934</v>
          </cell>
          <cell r="Q296">
            <v>8027.7113333333336</v>
          </cell>
          <cell r="R296">
            <v>0</v>
          </cell>
          <cell r="S296">
            <v>486934</v>
          </cell>
          <cell r="V296">
            <v>227500</v>
          </cell>
          <cell r="W296">
            <v>3734.5072916666668</v>
          </cell>
          <cell r="X296">
            <v>0</v>
          </cell>
          <cell r="Y296">
            <v>227500</v>
          </cell>
          <cell r="AB296">
            <v>1016500</v>
          </cell>
          <cell r="AC296">
            <v>16686.271041666667</v>
          </cell>
          <cell r="AD296">
            <v>0</v>
          </cell>
          <cell r="AE296">
            <v>1016500</v>
          </cell>
          <cell r="AH296">
            <v>150000</v>
          </cell>
          <cell r="AI296">
            <v>2462.3125</v>
          </cell>
          <cell r="AJ296">
            <v>0</v>
          </cell>
          <cell r="AK296">
            <v>150000</v>
          </cell>
        </row>
        <row r="297">
          <cell r="B297">
            <v>36008</v>
          </cell>
          <cell r="C297">
            <v>5</v>
          </cell>
          <cell r="D297">
            <v>933900</v>
          </cell>
          <cell r="E297">
            <v>15084.633333333333</v>
          </cell>
          <cell r="F297">
            <v>0</v>
          </cell>
          <cell r="G297">
            <v>933900</v>
          </cell>
          <cell r="J297">
            <v>488447</v>
          </cell>
          <cell r="K297">
            <v>8051.8343333333332</v>
          </cell>
          <cell r="L297">
            <v>0</v>
          </cell>
          <cell r="M297">
            <v>488447</v>
          </cell>
          <cell r="P297">
            <v>486934</v>
          </cell>
          <cell r="Q297">
            <v>8027.7113333333336</v>
          </cell>
          <cell r="R297">
            <v>0</v>
          </cell>
          <cell r="S297">
            <v>486934</v>
          </cell>
          <cell r="V297">
            <v>227500</v>
          </cell>
          <cell r="W297">
            <v>3734.5072916666668</v>
          </cell>
          <cell r="X297">
            <v>0</v>
          </cell>
          <cell r="Y297">
            <v>227500</v>
          </cell>
          <cell r="AB297">
            <v>1016500</v>
          </cell>
          <cell r="AC297">
            <v>16686.271041666667</v>
          </cell>
          <cell r="AD297">
            <v>0</v>
          </cell>
          <cell r="AE297">
            <v>1016500</v>
          </cell>
          <cell r="AH297">
            <v>150000</v>
          </cell>
          <cell r="AI297">
            <v>2462.3125</v>
          </cell>
          <cell r="AJ297">
            <v>0</v>
          </cell>
          <cell r="AK297">
            <v>150000</v>
          </cell>
        </row>
        <row r="298">
          <cell r="B298">
            <v>36039</v>
          </cell>
          <cell r="C298">
            <v>6</v>
          </cell>
          <cell r="D298">
            <v>933900</v>
          </cell>
          <cell r="E298">
            <v>15084.633333333333</v>
          </cell>
          <cell r="F298">
            <v>0</v>
          </cell>
          <cell r="G298">
            <v>933900</v>
          </cell>
          <cell r="J298">
            <v>488447</v>
          </cell>
          <cell r="K298">
            <v>8051.8343333333332</v>
          </cell>
          <cell r="L298">
            <v>0</v>
          </cell>
          <cell r="M298">
            <v>488447</v>
          </cell>
          <cell r="P298">
            <v>486934</v>
          </cell>
          <cell r="Q298">
            <v>8027.7113333333336</v>
          </cell>
          <cell r="R298">
            <v>0</v>
          </cell>
          <cell r="S298">
            <v>486934</v>
          </cell>
          <cell r="V298">
            <v>227500</v>
          </cell>
          <cell r="W298">
            <v>3734.5072916666668</v>
          </cell>
          <cell r="X298">
            <v>0</v>
          </cell>
          <cell r="Y298">
            <v>227500</v>
          </cell>
          <cell r="AB298">
            <v>1016500</v>
          </cell>
          <cell r="AC298">
            <v>16686.271041666667</v>
          </cell>
          <cell r="AD298">
            <v>0</v>
          </cell>
          <cell r="AE298">
            <v>1016500</v>
          </cell>
          <cell r="AH298">
            <v>150000</v>
          </cell>
          <cell r="AI298">
            <v>2462.3125</v>
          </cell>
          <cell r="AJ298">
            <v>0</v>
          </cell>
          <cell r="AK298">
            <v>150000</v>
          </cell>
        </row>
        <row r="299">
          <cell r="B299">
            <v>36069</v>
          </cell>
          <cell r="C299">
            <v>7</v>
          </cell>
          <cell r="D299">
            <v>933900</v>
          </cell>
          <cell r="E299">
            <v>15084.633333333333</v>
          </cell>
          <cell r="F299">
            <v>0</v>
          </cell>
          <cell r="G299">
            <v>933900</v>
          </cell>
          <cell r="J299">
            <v>488447</v>
          </cell>
          <cell r="K299">
            <v>8051.8343333333332</v>
          </cell>
          <cell r="L299">
            <v>0</v>
          </cell>
          <cell r="M299">
            <v>488447</v>
          </cell>
          <cell r="P299">
            <v>486934</v>
          </cell>
          <cell r="Q299">
            <v>8027.7113333333336</v>
          </cell>
          <cell r="R299">
            <v>0</v>
          </cell>
          <cell r="S299">
            <v>486934</v>
          </cell>
          <cell r="V299">
            <v>227500</v>
          </cell>
          <cell r="W299">
            <v>3734.5072916666668</v>
          </cell>
          <cell r="X299">
            <v>0</v>
          </cell>
          <cell r="Y299">
            <v>227500</v>
          </cell>
          <cell r="AB299">
            <v>1016500</v>
          </cell>
          <cell r="AC299">
            <v>16686.271041666667</v>
          </cell>
          <cell r="AD299">
            <v>0</v>
          </cell>
          <cell r="AE299">
            <v>1016500</v>
          </cell>
          <cell r="AH299">
            <v>150000</v>
          </cell>
          <cell r="AI299">
            <v>2462.3125</v>
          </cell>
          <cell r="AJ299">
            <v>0</v>
          </cell>
          <cell r="AK299">
            <v>150000</v>
          </cell>
        </row>
        <row r="300">
          <cell r="B300">
            <v>36100</v>
          </cell>
          <cell r="C300">
            <v>8</v>
          </cell>
          <cell r="D300">
            <v>933900</v>
          </cell>
          <cell r="E300">
            <v>15084.633333333333</v>
          </cell>
          <cell r="F300">
            <v>0</v>
          </cell>
          <cell r="G300">
            <v>933900</v>
          </cell>
          <cell r="J300">
            <v>488447</v>
          </cell>
          <cell r="K300">
            <v>8051.8343333333332</v>
          </cell>
          <cell r="L300">
            <v>0</v>
          </cell>
          <cell r="M300">
            <v>488447</v>
          </cell>
          <cell r="P300">
            <v>486934</v>
          </cell>
          <cell r="Q300">
            <v>8027.7113333333336</v>
          </cell>
          <cell r="R300">
            <v>0</v>
          </cell>
          <cell r="S300">
            <v>486934</v>
          </cell>
          <cell r="V300">
            <v>227500</v>
          </cell>
          <cell r="W300">
            <v>3734.5072916666668</v>
          </cell>
          <cell r="X300">
            <v>0</v>
          </cell>
          <cell r="Y300">
            <v>227500</v>
          </cell>
          <cell r="AB300">
            <v>1016500</v>
          </cell>
          <cell r="AC300">
            <v>16686.271041666667</v>
          </cell>
          <cell r="AD300">
            <v>0</v>
          </cell>
          <cell r="AE300">
            <v>1016500</v>
          </cell>
          <cell r="AH300">
            <v>150000</v>
          </cell>
          <cell r="AI300">
            <v>2462.3125</v>
          </cell>
          <cell r="AJ300">
            <v>0</v>
          </cell>
          <cell r="AK300">
            <v>150000</v>
          </cell>
        </row>
        <row r="301">
          <cell r="B301">
            <v>36130</v>
          </cell>
          <cell r="C301">
            <v>9</v>
          </cell>
          <cell r="D301">
            <v>933900</v>
          </cell>
          <cell r="E301">
            <v>15084.633333333333</v>
          </cell>
          <cell r="F301">
            <v>0</v>
          </cell>
          <cell r="G301">
            <v>933900</v>
          </cell>
          <cell r="J301">
            <v>488447</v>
          </cell>
          <cell r="K301">
            <v>8051.8343333333332</v>
          </cell>
          <cell r="L301">
            <v>0</v>
          </cell>
          <cell r="M301">
            <v>488447</v>
          </cell>
          <cell r="P301">
            <v>486934</v>
          </cell>
          <cell r="Q301">
            <v>8027.7113333333336</v>
          </cell>
          <cell r="R301">
            <v>0</v>
          </cell>
          <cell r="S301">
            <v>486934</v>
          </cell>
          <cell r="V301">
            <v>227500</v>
          </cell>
          <cell r="W301">
            <v>3734.5072916666668</v>
          </cell>
          <cell r="X301">
            <v>0</v>
          </cell>
          <cell r="Y301">
            <v>227500</v>
          </cell>
          <cell r="AB301">
            <v>1016500</v>
          </cell>
          <cell r="AC301">
            <v>16686.271041666667</v>
          </cell>
          <cell r="AD301">
            <v>0</v>
          </cell>
          <cell r="AE301">
            <v>1016500</v>
          </cell>
          <cell r="AH301">
            <v>150000</v>
          </cell>
          <cell r="AI301">
            <v>2462.3125</v>
          </cell>
          <cell r="AJ301">
            <v>0</v>
          </cell>
          <cell r="AK301">
            <v>150000</v>
          </cell>
        </row>
        <row r="302">
          <cell r="B302">
            <v>36161</v>
          </cell>
          <cell r="C302">
            <v>10</v>
          </cell>
          <cell r="D302">
            <v>933900</v>
          </cell>
          <cell r="E302">
            <v>15084.633333333333</v>
          </cell>
          <cell r="F302">
            <v>0</v>
          </cell>
          <cell r="G302">
            <v>933900</v>
          </cell>
          <cell r="J302">
            <v>488447</v>
          </cell>
          <cell r="K302">
            <v>8051.8343333333332</v>
          </cell>
          <cell r="L302">
            <v>0</v>
          </cell>
          <cell r="M302">
            <v>488447</v>
          </cell>
          <cell r="P302">
            <v>486934</v>
          </cell>
          <cell r="Q302">
            <v>8027.7113333333336</v>
          </cell>
          <cell r="R302">
            <v>0</v>
          </cell>
          <cell r="S302">
            <v>486934</v>
          </cell>
          <cell r="V302">
            <v>227500</v>
          </cell>
          <cell r="W302">
            <v>3734.5072916666668</v>
          </cell>
          <cell r="X302">
            <v>0</v>
          </cell>
          <cell r="Y302">
            <v>227500</v>
          </cell>
          <cell r="AB302">
            <v>1016500</v>
          </cell>
          <cell r="AC302">
            <v>16686.271041666667</v>
          </cell>
          <cell r="AD302">
            <v>0</v>
          </cell>
          <cell r="AE302">
            <v>1016500</v>
          </cell>
          <cell r="AH302">
            <v>150000</v>
          </cell>
          <cell r="AI302">
            <v>2462.3125</v>
          </cell>
          <cell r="AJ302">
            <v>0</v>
          </cell>
          <cell r="AK302">
            <v>150000</v>
          </cell>
        </row>
        <row r="303">
          <cell r="B303">
            <v>36192</v>
          </cell>
          <cell r="C303">
            <v>11</v>
          </cell>
          <cell r="D303">
            <v>933900</v>
          </cell>
          <cell r="E303">
            <v>15084.633333333333</v>
          </cell>
          <cell r="F303">
            <v>0</v>
          </cell>
          <cell r="G303">
            <v>933900</v>
          </cell>
          <cell r="J303">
            <v>488447</v>
          </cell>
          <cell r="K303">
            <v>8051.8343333333332</v>
          </cell>
          <cell r="L303">
            <v>0</v>
          </cell>
          <cell r="M303">
            <v>488447</v>
          </cell>
          <cell r="P303">
            <v>486934</v>
          </cell>
          <cell r="Q303">
            <v>8027.7113333333336</v>
          </cell>
          <cell r="R303">
            <v>0</v>
          </cell>
          <cell r="S303">
            <v>486934</v>
          </cell>
          <cell r="V303">
            <v>227500</v>
          </cell>
          <cell r="W303">
            <v>3734.5072916666668</v>
          </cell>
          <cell r="X303">
            <v>0</v>
          </cell>
          <cell r="Y303">
            <v>227500</v>
          </cell>
          <cell r="AB303">
            <v>1016500</v>
          </cell>
          <cell r="AC303">
            <v>16686.271041666667</v>
          </cell>
          <cell r="AD303">
            <v>0</v>
          </cell>
          <cell r="AE303">
            <v>1016500</v>
          </cell>
          <cell r="AH303">
            <v>150000</v>
          </cell>
          <cell r="AI303">
            <v>2462.3125</v>
          </cell>
          <cell r="AJ303">
            <v>0</v>
          </cell>
          <cell r="AK303">
            <v>150000</v>
          </cell>
        </row>
        <row r="304">
          <cell r="A304">
            <v>2</v>
          </cell>
          <cell r="B304">
            <v>36220</v>
          </cell>
          <cell r="C304">
            <v>12</v>
          </cell>
          <cell r="D304">
            <v>978000</v>
          </cell>
          <cell r="E304">
            <v>15834.333333333334</v>
          </cell>
          <cell r="F304">
            <v>0</v>
          </cell>
          <cell r="G304">
            <v>978000</v>
          </cell>
          <cell r="H304">
            <v>181765.30000000002</v>
          </cell>
          <cell r="I304">
            <v>0</v>
          </cell>
          <cell r="J304">
            <v>491000</v>
          </cell>
          <cell r="K304">
            <v>8095.2353333333331</v>
          </cell>
          <cell r="L304">
            <v>0</v>
          </cell>
          <cell r="M304">
            <v>491000</v>
          </cell>
          <cell r="N304">
            <v>96665.413</v>
          </cell>
          <cell r="O304">
            <v>0</v>
          </cell>
          <cell r="P304">
            <v>489000</v>
          </cell>
          <cell r="Q304">
            <v>8187.6518719503574</v>
          </cell>
          <cell r="R304">
            <v>0</v>
          </cell>
          <cell r="S304">
            <v>489000</v>
          </cell>
          <cell r="T304">
            <v>96492.476538617033</v>
          </cell>
          <cell r="U304">
            <v>0</v>
          </cell>
          <cell r="V304">
            <v>264000</v>
          </cell>
          <cell r="W304">
            <v>4333.67</v>
          </cell>
          <cell r="X304">
            <v>0</v>
          </cell>
          <cell r="Y304">
            <v>264000</v>
          </cell>
          <cell r="Z304">
            <v>45413.250208333346</v>
          </cell>
          <cell r="AA304">
            <v>0</v>
          </cell>
          <cell r="AB304">
            <v>1016500</v>
          </cell>
          <cell r="AC304">
            <v>16686.271041666667</v>
          </cell>
          <cell r="AD304">
            <v>0</v>
          </cell>
          <cell r="AE304">
            <v>1016500</v>
          </cell>
          <cell r="AF304">
            <v>200235.25250000006</v>
          </cell>
          <cell r="AG304">
            <v>0</v>
          </cell>
          <cell r="AH304">
            <v>150000</v>
          </cell>
          <cell r="AI304">
            <v>2462.3125</v>
          </cell>
          <cell r="AJ304">
            <v>0</v>
          </cell>
          <cell r="AK304">
            <v>150000</v>
          </cell>
          <cell r="AL304">
            <v>29547.75</v>
          </cell>
          <cell r="AM304">
            <v>0</v>
          </cell>
        </row>
        <row r="305">
          <cell r="B305">
            <v>36251</v>
          </cell>
          <cell r="C305">
            <v>1</v>
          </cell>
          <cell r="D305">
            <v>978000</v>
          </cell>
          <cell r="E305">
            <v>15834.333333333334</v>
          </cell>
          <cell r="F305">
            <v>0</v>
          </cell>
          <cell r="G305">
            <v>978000</v>
          </cell>
          <cell r="J305">
            <v>491000</v>
          </cell>
          <cell r="K305">
            <v>8095.2353333333331</v>
          </cell>
          <cell r="L305">
            <v>0</v>
          </cell>
          <cell r="M305">
            <v>491000</v>
          </cell>
          <cell r="P305">
            <v>489000</v>
          </cell>
          <cell r="Q305">
            <v>8187.6518719503574</v>
          </cell>
          <cell r="R305">
            <v>0</v>
          </cell>
          <cell r="S305">
            <v>489000</v>
          </cell>
          <cell r="V305">
            <v>264000</v>
          </cell>
          <cell r="W305">
            <v>4333.67</v>
          </cell>
          <cell r="X305">
            <v>0</v>
          </cell>
          <cell r="Y305">
            <v>264000</v>
          </cell>
          <cell r="AB305">
            <v>1016500</v>
          </cell>
          <cell r="AC305">
            <v>16686.271041666667</v>
          </cell>
          <cell r="AD305">
            <v>0</v>
          </cell>
          <cell r="AE305">
            <v>1016500</v>
          </cell>
          <cell r="AH305">
            <v>150000</v>
          </cell>
          <cell r="AI305">
            <v>2462.3125</v>
          </cell>
          <cell r="AJ305">
            <v>0</v>
          </cell>
          <cell r="AK305">
            <v>150000</v>
          </cell>
        </row>
        <row r="306">
          <cell r="B306">
            <v>36281</v>
          </cell>
          <cell r="C306">
            <v>2</v>
          </cell>
          <cell r="D306">
            <v>978000</v>
          </cell>
          <cell r="E306">
            <v>15834.333333333334</v>
          </cell>
          <cell r="F306">
            <v>0</v>
          </cell>
          <cell r="G306">
            <v>978000</v>
          </cell>
          <cell r="J306">
            <v>491000</v>
          </cell>
          <cell r="K306">
            <v>8095.2353333333331</v>
          </cell>
          <cell r="L306">
            <v>0</v>
          </cell>
          <cell r="M306">
            <v>491000</v>
          </cell>
          <cell r="P306">
            <v>489000</v>
          </cell>
          <cell r="Q306">
            <v>8187.6518719503574</v>
          </cell>
          <cell r="R306">
            <v>0</v>
          </cell>
          <cell r="S306">
            <v>489000</v>
          </cell>
          <cell r="V306">
            <v>264000</v>
          </cell>
          <cell r="W306">
            <v>4333.67</v>
          </cell>
          <cell r="X306">
            <v>0</v>
          </cell>
          <cell r="Y306">
            <v>264000</v>
          </cell>
          <cell r="AB306">
            <v>1016500</v>
          </cell>
          <cell r="AC306">
            <v>16686.271041666667</v>
          </cell>
          <cell r="AD306">
            <v>0</v>
          </cell>
          <cell r="AE306">
            <v>1016500</v>
          </cell>
          <cell r="AH306">
            <v>150000</v>
          </cell>
          <cell r="AI306">
            <v>2462.3125</v>
          </cell>
          <cell r="AJ306">
            <v>0</v>
          </cell>
          <cell r="AK306">
            <v>150000</v>
          </cell>
        </row>
        <row r="307">
          <cell r="B307">
            <v>36312</v>
          </cell>
          <cell r="C307">
            <v>3</v>
          </cell>
          <cell r="D307">
            <v>978000</v>
          </cell>
          <cell r="E307">
            <v>15834.333333333334</v>
          </cell>
          <cell r="F307">
            <v>0</v>
          </cell>
          <cell r="G307">
            <v>978000</v>
          </cell>
          <cell r="J307">
            <v>491000</v>
          </cell>
          <cell r="K307">
            <v>8095.2353333333331</v>
          </cell>
          <cell r="L307">
            <v>0</v>
          </cell>
          <cell r="M307">
            <v>491000</v>
          </cell>
          <cell r="P307">
            <v>489000</v>
          </cell>
          <cell r="Q307">
            <v>8187.6518719503574</v>
          </cell>
          <cell r="R307">
            <v>0</v>
          </cell>
          <cell r="S307">
            <v>489000</v>
          </cell>
          <cell r="V307">
            <v>264000</v>
          </cell>
          <cell r="W307">
            <v>4333.67</v>
          </cell>
          <cell r="X307">
            <v>0</v>
          </cell>
          <cell r="Y307">
            <v>264000</v>
          </cell>
          <cell r="AB307">
            <v>1016500</v>
          </cell>
          <cell r="AC307">
            <v>16686.271041666667</v>
          </cell>
          <cell r="AD307">
            <v>0</v>
          </cell>
          <cell r="AE307">
            <v>1016500</v>
          </cell>
          <cell r="AH307">
            <v>150000</v>
          </cell>
          <cell r="AI307">
            <v>2462.3125</v>
          </cell>
          <cell r="AJ307">
            <v>0</v>
          </cell>
          <cell r="AK307">
            <v>150000</v>
          </cell>
        </row>
        <row r="308">
          <cell r="B308">
            <v>36342</v>
          </cell>
          <cell r="C308">
            <v>4</v>
          </cell>
          <cell r="D308">
            <v>978000</v>
          </cell>
          <cell r="E308">
            <v>15834.333333333334</v>
          </cell>
          <cell r="F308">
            <v>0</v>
          </cell>
          <cell r="G308">
            <v>978000</v>
          </cell>
          <cell r="J308">
            <v>491000</v>
          </cell>
          <cell r="K308">
            <v>8095.2353333333331</v>
          </cell>
          <cell r="L308">
            <v>0</v>
          </cell>
          <cell r="M308">
            <v>491000</v>
          </cell>
          <cell r="P308">
            <v>489000</v>
          </cell>
          <cell r="Q308">
            <v>8187.6518719503574</v>
          </cell>
          <cell r="R308">
            <v>0</v>
          </cell>
          <cell r="S308">
            <v>489000</v>
          </cell>
          <cell r="V308">
            <v>264000</v>
          </cell>
          <cell r="W308">
            <v>4333.67</v>
          </cell>
          <cell r="X308">
            <v>0</v>
          </cell>
          <cell r="Y308">
            <v>264000</v>
          </cell>
          <cell r="AB308">
            <v>1016500</v>
          </cell>
          <cell r="AC308">
            <v>16686.271041666667</v>
          </cell>
          <cell r="AD308">
            <v>0</v>
          </cell>
          <cell r="AE308">
            <v>1016500</v>
          </cell>
          <cell r="AH308">
            <v>150000</v>
          </cell>
          <cell r="AI308">
            <v>2462.3125</v>
          </cell>
          <cell r="AJ308">
            <v>0</v>
          </cell>
          <cell r="AK308">
            <v>150000</v>
          </cell>
        </row>
        <row r="309">
          <cell r="B309">
            <v>36373</v>
          </cell>
          <cell r="C309">
            <v>5</v>
          </cell>
          <cell r="D309">
            <v>978000</v>
          </cell>
          <cell r="E309">
            <v>15834.333333333334</v>
          </cell>
          <cell r="F309">
            <v>0</v>
          </cell>
          <cell r="G309">
            <v>978000</v>
          </cell>
          <cell r="J309">
            <v>491000</v>
          </cell>
          <cell r="K309">
            <v>8095.2353333333331</v>
          </cell>
          <cell r="L309">
            <v>0</v>
          </cell>
          <cell r="M309">
            <v>491000</v>
          </cell>
          <cell r="P309">
            <v>489000</v>
          </cell>
          <cell r="Q309">
            <v>8187.6518719503574</v>
          </cell>
          <cell r="R309">
            <v>0</v>
          </cell>
          <cell r="S309">
            <v>489000</v>
          </cell>
          <cell r="V309">
            <v>264000</v>
          </cell>
          <cell r="W309">
            <v>4333.67</v>
          </cell>
          <cell r="X309">
            <v>0</v>
          </cell>
          <cell r="Y309">
            <v>264000</v>
          </cell>
          <cell r="AB309">
            <v>1016500</v>
          </cell>
          <cell r="AC309">
            <v>16686.271041666667</v>
          </cell>
          <cell r="AD309">
            <v>0</v>
          </cell>
          <cell r="AE309">
            <v>1016500</v>
          </cell>
          <cell r="AH309">
            <v>150000</v>
          </cell>
          <cell r="AI309">
            <v>2462.3125</v>
          </cell>
          <cell r="AJ309">
            <v>0</v>
          </cell>
          <cell r="AK309">
            <v>150000</v>
          </cell>
        </row>
        <row r="310">
          <cell r="B310">
            <v>36404</v>
          </cell>
          <cell r="C310">
            <v>6</v>
          </cell>
          <cell r="D310">
            <v>978000</v>
          </cell>
          <cell r="E310">
            <v>15834.333333333334</v>
          </cell>
          <cell r="F310">
            <v>0</v>
          </cell>
          <cell r="G310">
            <v>978000</v>
          </cell>
          <cell r="J310">
            <v>491000</v>
          </cell>
          <cell r="K310">
            <v>8095.2353333333331</v>
          </cell>
          <cell r="L310">
            <v>0</v>
          </cell>
          <cell r="M310">
            <v>491000</v>
          </cell>
          <cell r="P310">
            <v>489000</v>
          </cell>
          <cell r="Q310">
            <v>8187.6518719503574</v>
          </cell>
          <cell r="R310">
            <v>0</v>
          </cell>
          <cell r="S310">
            <v>489000</v>
          </cell>
          <cell r="V310">
            <v>264000</v>
          </cell>
          <cell r="W310">
            <v>4333.67</v>
          </cell>
          <cell r="X310">
            <v>0</v>
          </cell>
          <cell r="Y310">
            <v>264000</v>
          </cell>
          <cell r="AB310">
            <v>1016500</v>
          </cell>
          <cell r="AC310">
            <v>16686.271041666667</v>
          </cell>
          <cell r="AD310">
            <v>0</v>
          </cell>
          <cell r="AE310">
            <v>1016500</v>
          </cell>
          <cell r="AH310">
            <v>150000</v>
          </cell>
          <cell r="AI310">
            <v>2462.3125</v>
          </cell>
          <cell r="AJ310">
            <v>0</v>
          </cell>
          <cell r="AK310">
            <v>150000</v>
          </cell>
        </row>
        <row r="311">
          <cell r="B311">
            <v>36434</v>
          </cell>
          <cell r="C311">
            <v>7</v>
          </cell>
          <cell r="D311">
            <v>978000</v>
          </cell>
          <cell r="E311">
            <v>15834.333333333334</v>
          </cell>
          <cell r="F311">
            <v>27160</v>
          </cell>
          <cell r="G311">
            <v>950840</v>
          </cell>
          <cell r="J311">
            <v>491000</v>
          </cell>
          <cell r="K311">
            <v>8095.2353333333331</v>
          </cell>
          <cell r="L311">
            <v>13630</v>
          </cell>
          <cell r="M311">
            <v>477370</v>
          </cell>
          <cell r="P311">
            <v>489000</v>
          </cell>
          <cell r="Q311">
            <v>8187.6518719503574</v>
          </cell>
          <cell r="R311">
            <v>13580</v>
          </cell>
          <cell r="S311">
            <v>475420</v>
          </cell>
          <cell r="V311">
            <v>264000</v>
          </cell>
          <cell r="W311">
            <v>4333.67</v>
          </cell>
          <cell r="X311">
            <v>7330</v>
          </cell>
          <cell r="Y311">
            <v>256670</v>
          </cell>
          <cell r="AB311">
            <v>1016500</v>
          </cell>
          <cell r="AC311">
            <v>16686.271041666667</v>
          </cell>
          <cell r="AD311">
            <v>16700</v>
          </cell>
          <cell r="AE311">
            <v>999800</v>
          </cell>
          <cell r="AH311">
            <v>150000</v>
          </cell>
          <cell r="AI311">
            <v>2462.3125</v>
          </cell>
          <cell r="AJ311">
            <v>30000</v>
          </cell>
          <cell r="AK311">
            <v>120000</v>
          </cell>
        </row>
        <row r="312">
          <cell r="B312">
            <v>36465</v>
          </cell>
          <cell r="C312">
            <v>8</v>
          </cell>
          <cell r="D312">
            <v>950840</v>
          </cell>
          <cell r="E312">
            <v>15394.59867757328</v>
          </cell>
          <cell r="F312">
            <v>0</v>
          </cell>
          <cell r="G312">
            <v>950840</v>
          </cell>
          <cell r="J312">
            <v>477370</v>
          </cell>
          <cell r="K312">
            <v>7870.5142384385608</v>
          </cell>
          <cell r="L312">
            <v>0</v>
          </cell>
          <cell r="M312">
            <v>477370</v>
          </cell>
          <cell r="P312">
            <v>475420</v>
          </cell>
          <cell r="Q312">
            <v>7960.2729099440467</v>
          </cell>
          <cell r="R312">
            <v>0</v>
          </cell>
          <cell r="S312">
            <v>475420</v>
          </cell>
          <cell r="V312">
            <v>256670</v>
          </cell>
          <cell r="W312">
            <v>4213.3449958333331</v>
          </cell>
          <cell r="X312">
            <v>0</v>
          </cell>
          <cell r="Y312">
            <v>256670</v>
          </cell>
          <cell r="AB312">
            <v>999800</v>
          </cell>
          <cell r="AC312">
            <v>16412.133583333332</v>
          </cell>
          <cell r="AD312">
            <v>16700</v>
          </cell>
          <cell r="AE312">
            <v>983100</v>
          </cell>
          <cell r="AH312">
            <v>120000</v>
          </cell>
          <cell r="AI312">
            <v>1969.8500000000001</v>
          </cell>
          <cell r="AJ312">
            <v>30000</v>
          </cell>
          <cell r="AK312">
            <v>90000</v>
          </cell>
        </row>
        <row r="313">
          <cell r="B313">
            <v>36495</v>
          </cell>
          <cell r="C313">
            <v>9</v>
          </cell>
          <cell r="D313">
            <v>950840</v>
          </cell>
          <cell r="E313">
            <v>15394.59867757328</v>
          </cell>
          <cell r="F313">
            <v>0</v>
          </cell>
          <cell r="G313">
            <v>950840</v>
          </cell>
          <cell r="J313">
            <v>477370</v>
          </cell>
          <cell r="K313">
            <v>7870.5142384385608</v>
          </cell>
          <cell r="L313">
            <v>0</v>
          </cell>
          <cell r="M313">
            <v>477370</v>
          </cell>
          <cell r="P313">
            <v>475420</v>
          </cell>
          <cell r="Q313">
            <v>7960.2729099440467</v>
          </cell>
          <cell r="R313">
            <v>0</v>
          </cell>
          <cell r="S313">
            <v>475420</v>
          </cell>
          <cell r="V313">
            <v>256670</v>
          </cell>
          <cell r="W313">
            <v>4213.3449958333331</v>
          </cell>
          <cell r="X313">
            <v>0</v>
          </cell>
          <cell r="Y313">
            <v>256670</v>
          </cell>
          <cell r="AB313">
            <v>983100</v>
          </cell>
          <cell r="AC313">
            <v>16137.996125</v>
          </cell>
          <cell r="AD313">
            <v>16700</v>
          </cell>
          <cell r="AE313">
            <v>966400</v>
          </cell>
          <cell r="AH313">
            <v>90000</v>
          </cell>
          <cell r="AI313">
            <v>1477.3874999999998</v>
          </cell>
          <cell r="AJ313">
            <v>30000</v>
          </cell>
          <cell r="AK313">
            <v>60000</v>
          </cell>
        </row>
        <row r="314">
          <cell r="B314">
            <v>36526</v>
          </cell>
          <cell r="C314">
            <v>10</v>
          </cell>
          <cell r="D314">
            <v>950840</v>
          </cell>
          <cell r="E314">
            <v>15394.59867757328</v>
          </cell>
          <cell r="F314">
            <v>27160</v>
          </cell>
          <cell r="G314">
            <v>923680</v>
          </cell>
          <cell r="J314">
            <v>477370</v>
          </cell>
          <cell r="K314">
            <v>7870.5142384385608</v>
          </cell>
          <cell r="L314">
            <v>13630</v>
          </cell>
          <cell r="M314">
            <v>463740</v>
          </cell>
          <cell r="P314">
            <v>475420</v>
          </cell>
          <cell r="Q314">
            <v>7960.2729099440467</v>
          </cell>
          <cell r="R314">
            <v>13580</v>
          </cell>
          <cell r="S314">
            <v>461840</v>
          </cell>
          <cell r="V314">
            <v>256670</v>
          </cell>
          <cell r="W314">
            <v>4213.3449958333331</v>
          </cell>
          <cell r="X314">
            <v>7330</v>
          </cell>
          <cell r="Y314">
            <v>249340</v>
          </cell>
          <cell r="AB314">
            <v>966400</v>
          </cell>
          <cell r="AC314">
            <v>15863.858666666667</v>
          </cell>
          <cell r="AD314">
            <v>16700</v>
          </cell>
          <cell r="AE314">
            <v>949700</v>
          </cell>
          <cell r="AH314">
            <v>60000</v>
          </cell>
          <cell r="AI314">
            <v>984.92500000000007</v>
          </cell>
          <cell r="AJ314">
            <v>30000</v>
          </cell>
          <cell r="AK314">
            <v>30000</v>
          </cell>
        </row>
        <row r="315">
          <cell r="B315">
            <v>36557</v>
          </cell>
          <cell r="C315">
            <v>11</v>
          </cell>
          <cell r="D315">
            <v>923680</v>
          </cell>
          <cell r="E315">
            <v>14954.864021813222</v>
          </cell>
          <cell r="F315">
            <v>0</v>
          </cell>
          <cell r="G315">
            <v>923680</v>
          </cell>
          <cell r="J315">
            <v>463740</v>
          </cell>
          <cell r="K315">
            <v>7645.7931435437886</v>
          </cell>
          <cell r="L315">
            <v>0</v>
          </cell>
          <cell r="M315">
            <v>463740</v>
          </cell>
          <cell r="P315">
            <v>461840</v>
          </cell>
          <cell r="Q315">
            <v>7732.8939479377368</v>
          </cell>
          <cell r="R315">
            <v>0</v>
          </cell>
          <cell r="S315">
            <v>461840</v>
          </cell>
          <cell r="V315">
            <v>249340</v>
          </cell>
          <cell r="W315">
            <v>4093.0199916666666</v>
          </cell>
          <cell r="X315">
            <v>0</v>
          </cell>
          <cell r="Y315">
            <v>249340</v>
          </cell>
          <cell r="AB315">
            <v>949700</v>
          </cell>
          <cell r="AC315">
            <v>15589.721208333334</v>
          </cell>
          <cell r="AD315">
            <v>16700</v>
          </cell>
          <cell r="AE315">
            <v>933000</v>
          </cell>
          <cell r="AH315">
            <v>30000</v>
          </cell>
          <cell r="AI315">
            <v>492.46250000000003</v>
          </cell>
          <cell r="AJ315">
            <v>30000</v>
          </cell>
          <cell r="AK315">
            <v>0</v>
          </cell>
        </row>
        <row r="316">
          <cell r="A316">
            <v>3</v>
          </cell>
          <cell r="B316">
            <v>36586</v>
          </cell>
          <cell r="C316">
            <v>12</v>
          </cell>
          <cell r="D316">
            <v>923680</v>
          </cell>
          <cell r="E316">
            <v>14954.864021813222</v>
          </cell>
          <cell r="F316">
            <v>0</v>
          </cell>
          <cell r="G316">
            <v>923680</v>
          </cell>
          <cell r="H316">
            <v>186933.85740967965</v>
          </cell>
          <cell r="I316">
            <v>54320</v>
          </cell>
          <cell r="J316">
            <v>463740</v>
          </cell>
          <cell r="K316">
            <v>7645.7931435437886</v>
          </cell>
          <cell r="L316">
            <v>0</v>
          </cell>
          <cell r="M316">
            <v>463740</v>
          </cell>
          <cell r="N316">
            <v>95569.776335736591</v>
          </cell>
          <cell r="O316">
            <v>27260</v>
          </cell>
          <cell r="P316">
            <v>461840</v>
          </cell>
          <cell r="Q316">
            <v>7732.8939479377368</v>
          </cell>
          <cell r="R316">
            <v>0</v>
          </cell>
          <cell r="S316">
            <v>461840</v>
          </cell>
          <cell r="T316">
            <v>96660.169729360117</v>
          </cell>
          <cell r="U316">
            <v>27160</v>
          </cell>
          <cell r="V316">
            <v>249340</v>
          </cell>
          <cell r="W316">
            <v>4093.0199916666666</v>
          </cell>
          <cell r="X316">
            <v>0</v>
          </cell>
          <cell r="Y316">
            <v>249340</v>
          </cell>
          <cell r="Z316">
            <v>51161.764970833334</v>
          </cell>
          <cell r="AA316">
            <v>14660</v>
          </cell>
          <cell r="AB316">
            <v>933000</v>
          </cell>
          <cell r="AC316">
            <v>15315.58375</v>
          </cell>
          <cell r="AD316">
            <v>16700</v>
          </cell>
          <cell r="AE316">
            <v>916300</v>
          </cell>
          <cell r="AF316">
            <v>196123.19062499999</v>
          </cell>
          <cell r="AG316">
            <v>100200</v>
          </cell>
          <cell r="AH316">
            <v>0</v>
          </cell>
          <cell r="AI316">
            <v>0</v>
          </cell>
          <cell r="AJ316">
            <v>0</v>
          </cell>
          <cell r="AK316">
            <v>0</v>
          </cell>
          <cell r="AL316">
            <v>22160.8125</v>
          </cell>
          <cell r="AM316">
            <v>150000</v>
          </cell>
        </row>
        <row r="317">
          <cell r="B317">
            <v>36617</v>
          </cell>
          <cell r="C317">
            <v>1</v>
          </cell>
          <cell r="D317">
            <v>923680</v>
          </cell>
          <cell r="E317">
            <v>14954.864021813222</v>
          </cell>
          <cell r="F317">
            <v>27160</v>
          </cell>
          <cell r="G317">
            <v>896520</v>
          </cell>
          <cell r="J317">
            <v>463740</v>
          </cell>
          <cell r="K317">
            <v>7645.7931435437886</v>
          </cell>
          <cell r="L317">
            <v>13630</v>
          </cell>
          <cell r="M317">
            <v>450110</v>
          </cell>
          <cell r="P317">
            <v>461840</v>
          </cell>
          <cell r="Q317">
            <v>7732.8939479377368</v>
          </cell>
          <cell r="R317">
            <v>13580</v>
          </cell>
          <cell r="S317">
            <v>448260</v>
          </cell>
          <cell r="V317">
            <v>249340</v>
          </cell>
          <cell r="W317">
            <v>4093.0199916666666</v>
          </cell>
          <cell r="X317">
            <v>7330</v>
          </cell>
          <cell r="Y317">
            <v>242010</v>
          </cell>
          <cell r="AB317">
            <v>916300</v>
          </cell>
          <cell r="AC317">
            <v>15041.446291666667</v>
          </cell>
          <cell r="AD317">
            <v>16700</v>
          </cell>
          <cell r="AE317">
            <v>899600</v>
          </cell>
          <cell r="AF317">
            <v>0</v>
          </cell>
          <cell r="AH317">
            <v>0</v>
          </cell>
          <cell r="AI317">
            <v>0</v>
          </cell>
          <cell r="AJ317">
            <v>0</v>
          </cell>
          <cell r="AK317">
            <v>0</v>
          </cell>
        </row>
        <row r="318">
          <cell r="B318">
            <v>36647</v>
          </cell>
          <cell r="C318">
            <v>2</v>
          </cell>
          <cell r="D318">
            <v>896520</v>
          </cell>
          <cell r="E318">
            <v>14515.129366053168</v>
          </cell>
          <cell r="F318">
            <v>0</v>
          </cell>
          <cell r="G318">
            <v>896520</v>
          </cell>
          <cell r="J318">
            <v>450110</v>
          </cell>
          <cell r="K318">
            <v>7421.0720486490145</v>
          </cell>
          <cell r="L318">
            <v>0</v>
          </cell>
          <cell r="M318">
            <v>450110</v>
          </cell>
          <cell r="P318">
            <v>448260</v>
          </cell>
          <cell r="Q318">
            <v>7505.5149859314261</v>
          </cell>
          <cell r="R318">
            <v>0</v>
          </cell>
          <cell r="S318">
            <v>448260</v>
          </cell>
          <cell r="V318">
            <v>242010</v>
          </cell>
          <cell r="W318">
            <v>3972.6949874999996</v>
          </cell>
          <cell r="X318">
            <v>0</v>
          </cell>
          <cell r="Y318">
            <v>242010</v>
          </cell>
          <cell r="AB318">
            <v>899600</v>
          </cell>
          <cell r="AC318">
            <v>14767.308833333334</v>
          </cell>
          <cell r="AD318">
            <v>16700</v>
          </cell>
          <cell r="AE318">
            <v>882900</v>
          </cell>
          <cell r="AH318">
            <v>0</v>
          </cell>
          <cell r="AI318">
            <v>0</v>
          </cell>
          <cell r="AJ318">
            <v>0</v>
          </cell>
          <cell r="AK318">
            <v>0</v>
          </cell>
        </row>
        <row r="319">
          <cell r="B319">
            <v>36678</v>
          </cell>
          <cell r="C319">
            <v>3</v>
          </cell>
          <cell r="D319">
            <v>896520</v>
          </cell>
          <cell r="E319">
            <v>14515.129366053168</v>
          </cell>
          <cell r="F319">
            <v>0</v>
          </cell>
          <cell r="G319">
            <v>896520</v>
          </cell>
          <cell r="J319">
            <v>450110</v>
          </cell>
          <cell r="K319">
            <v>7421.0720486490145</v>
          </cell>
          <cell r="L319">
            <v>0</v>
          </cell>
          <cell r="M319">
            <v>450110</v>
          </cell>
          <cell r="P319">
            <v>448260</v>
          </cell>
          <cell r="Q319">
            <v>7505.5149859314261</v>
          </cell>
          <cell r="R319">
            <v>0</v>
          </cell>
          <cell r="S319">
            <v>448260</v>
          </cell>
          <cell r="V319">
            <v>242010</v>
          </cell>
          <cell r="W319">
            <v>3972.6949874999996</v>
          </cell>
          <cell r="X319">
            <v>0</v>
          </cell>
          <cell r="Y319">
            <v>242010</v>
          </cell>
          <cell r="AB319">
            <v>882900</v>
          </cell>
          <cell r="AC319">
            <v>14493.171375</v>
          </cell>
          <cell r="AD319">
            <v>16700</v>
          </cell>
          <cell r="AE319">
            <v>866200</v>
          </cell>
          <cell r="AH319">
            <v>0</v>
          </cell>
          <cell r="AI319">
            <v>0</v>
          </cell>
          <cell r="AJ319">
            <v>0</v>
          </cell>
          <cell r="AK319">
            <v>0</v>
          </cell>
        </row>
        <row r="320">
          <cell r="B320">
            <v>36708</v>
          </cell>
          <cell r="C320">
            <v>4</v>
          </cell>
          <cell r="D320">
            <v>896520</v>
          </cell>
          <cell r="E320">
            <v>14515.129366053168</v>
          </cell>
          <cell r="F320">
            <v>27160</v>
          </cell>
          <cell r="G320">
            <v>869360</v>
          </cell>
          <cell r="J320">
            <v>450110</v>
          </cell>
          <cell r="K320">
            <v>7421.0720486490145</v>
          </cell>
          <cell r="L320">
            <v>13630</v>
          </cell>
          <cell r="M320">
            <v>436480</v>
          </cell>
          <cell r="P320">
            <v>448260</v>
          </cell>
          <cell r="Q320">
            <v>7505.5149859314261</v>
          </cell>
          <cell r="R320">
            <v>13580</v>
          </cell>
          <cell r="S320">
            <v>434680</v>
          </cell>
          <cell r="V320">
            <v>242010</v>
          </cell>
          <cell r="W320">
            <v>3972.6949874999996</v>
          </cell>
          <cell r="X320">
            <v>7330</v>
          </cell>
          <cell r="Y320">
            <v>234680</v>
          </cell>
          <cell r="AB320">
            <v>866200</v>
          </cell>
          <cell r="AC320">
            <v>14219.033916666667</v>
          </cell>
          <cell r="AD320">
            <v>16700</v>
          </cell>
          <cell r="AE320">
            <v>849500</v>
          </cell>
          <cell r="AH320">
            <v>0</v>
          </cell>
          <cell r="AI320">
            <v>0</v>
          </cell>
          <cell r="AJ320">
            <v>0</v>
          </cell>
          <cell r="AK320">
            <v>0</v>
          </cell>
        </row>
        <row r="321">
          <cell r="B321">
            <v>36739</v>
          </cell>
          <cell r="C321">
            <v>5</v>
          </cell>
          <cell r="D321">
            <v>869360</v>
          </cell>
          <cell r="E321">
            <v>14075.394710293114</v>
          </cell>
          <cell r="F321">
            <v>0</v>
          </cell>
          <cell r="G321">
            <v>869360</v>
          </cell>
          <cell r="J321">
            <v>436480</v>
          </cell>
          <cell r="K321">
            <v>7196.3509537542423</v>
          </cell>
          <cell r="L321">
            <v>0</v>
          </cell>
          <cell r="M321">
            <v>436480</v>
          </cell>
          <cell r="P321">
            <v>434680</v>
          </cell>
          <cell r="Q321">
            <v>7278.1360239251153</v>
          </cell>
          <cell r="R321">
            <v>0</v>
          </cell>
          <cell r="S321">
            <v>434680</v>
          </cell>
          <cell r="V321">
            <v>234680</v>
          </cell>
          <cell r="W321">
            <v>3852.3699833333335</v>
          </cell>
          <cell r="X321">
            <v>0</v>
          </cell>
          <cell r="Y321">
            <v>234680</v>
          </cell>
          <cell r="AB321">
            <v>849500</v>
          </cell>
          <cell r="AC321">
            <v>13944.896458333335</v>
          </cell>
          <cell r="AD321">
            <v>16700</v>
          </cell>
          <cell r="AE321">
            <v>832800</v>
          </cell>
          <cell r="AH321">
            <v>0</v>
          </cell>
          <cell r="AI321">
            <v>0</v>
          </cell>
          <cell r="AJ321">
            <v>0</v>
          </cell>
          <cell r="AK321">
            <v>0</v>
          </cell>
        </row>
        <row r="322">
          <cell r="B322">
            <v>36770</v>
          </cell>
          <cell r="C322">
            <v>6</v>
          </cell>
          <cell r="D322">
            <v>869360</v>
          </cell>
          <cell r="E322">
            <v>14075.394710293114</v>
          </cell>
          <cell r="F322">
            <v>0</v>
          </cell>
          <cell r="G322">
            <v>869360</v>
          </cell>
          <cell r="J322">
            <v>436480</v>
          </cell>
          <cell r="K322">
            <v>7196.3509537542423</v>
          </cell>
          <cell r="L322">
            <v>0</v>
          </cell>
          <cell r="M322">
            <v>436480</v>
          </cell>
          <cell r="P322">
            <v>434680</v>
          </cell>
          <cell r="Q322">
            <v>7278.1360239251153</v>
          </cell>
          <cell r="R322">
            <v>0</v>
          </cell>
          <cell r="S322">
            <v>434680</v>
          </cell>
          <cell r="V322">
            <v>234680</v>
          </cell>
          <cell r="W322">
            <v>3852.3699833333335</v>
          </cell>
          <cell r="X322">
            <v>0</v>
          </cell>
          <cell r="Y322">
            <v>234680</v>
          </cell>
          <cell r="AB322">
            <v>832800</v>
          </cell>
          <cell r="AC322">
            <v>13670.759</v>
          </cell>
          <cell r="AD322">
            <v>16700</v>
          </cell>
          <cell r="AE322">
            <v>816100</v>
          </cell>
          <cell r="AH322">
            <v>0</v>
          </cell>
          <cell r="AI322">
            <v>0</v>
          </cell>
          <cell r="AJ322">
            <v>0</v>
          </cell>
          <cell r="AK322">
            <v>0</v>
          </cell>
        </row>
        <row r="323">
          <cell r="B323">
            <v>36800</v>
          </cell>
          <cell r="C323">
            <v>7</v>
          </cell>
          <cell r="D323">
            <v>869360</v>
          </cell>
          <cell r="E323">
            <v>14075.394710293114</v>
          </cell>
          <cell r="F323">
            <v>27160</v>
          </cell>
          <cell r="G323">
            <v>842200</v>
          </cell>
          <cell r="J323">
            <v>436480</v>
          </cell>
          <cell r="K323">
            <v>7196.3509537542423</v>
          </cell>
          <cell r="L323">
            <v>13630</v>
          </cell>
          <cell r="M323">
            <v>422850</v>
          </cell>
          <cell r="P323">
            <v>434680</v>
          </cell>
          <cell r="Q323">
            <v>7278.1360239251153</v>
          </cell>
          <cell r="R323">
            <v>13580</v>
          </cell>
          <cell r="S323">
            <v>421100</v>
          </cell>
          <cell r="V323">
            <v>234680</v>
          </cell>
          <cell r="W323">
            <v>3852.3699833333335</v>
          </cell>
          <cell r="X323">
            <v>7330</v>
          </cell>
          <cell r="Y323">
            <v>227350</v>
          </cell>
          <cell r="AB323">
            <v>816100</v>
          </cell>
          <cell r="AC323">
            <v>13396.621541666667</v>
          </cell>
          <cell r="AD323">
            <v>16700</v>
          </cell>
          <cell r="AE323">
            <v>799400</v>
          </cell>
          <cell r="AH323">
            <v>0</v>
          </cell>
          <cell r="AI323">
            <v>0</v>
          </cell>
          <cell r="AJ323">
            <v>0</v>
          </cell>
          <cell r="AK323">
            <v>0</v>
          </cell>
        </row>
        <row r="324">
          <cell r="B324">
            <v>36831</v>
          </cell>
          <cell r="C324">
            <v>8</v>
          </cell>
          <cell r="D324">
            <v>842200</v>
          </cell>
          <cell r="E324">
            <v>13635.66005453306</v>
          </cell>
          <cell r="F324">
            <v>0</v>
          </cell>
          <cell r="G324">
            <v>842200</v>
          </cell>
          <cell r="J324">
            <v>422850</v>
          </cell>
          <cell r="K324">
            <v>6971.62985885947</v>
          </cell>
          <cell r="L324">
            <v>0</v>
          </cell>
          <cell r="M324">
            <v>422850</v>
          </cell>
          <cell r="P324">
            <v>421100</v>
          </cell>
          <cell r="Q324">
            <v>7050.7570619188045</v>
          </cell>
          <cell r="R324">
            <v>0</v>
          </cell>
          <cell r="S324">
            <v>421100</v>
          </cell>
          <cell r="V324">
            <v>227350</v>
          </cell>
          <cell r="W324">
            <v>3732.0449791666665</v>
          </cell>
          <cell r="X324">
            <v>0</v>
          </cell>
          <cell r="Y324">
            <v>227350</v>
          </cell>
          <cell r="AB324">
            <v>799400</v>
          </cell>
          <cell r="AC324">
            <v>13122.484083333335</v>
          </cell>
          <cell r="AD324">
            <v>16700</v>
          </cell>
          <cell r="AE324">
            <v>782700</v>
          </cell>
          <cell r="AH324">
            <v>0</v>
          </cell>
          <cell r="AI324">
            <v>0</v>
          </cell>
          <cell r="AJ324">
            <v>0</v>
          </cell>
          <cell r="AK324">
            <v>0</v>
          </cell>
        </row>
        <row r="325">
          <cell r="B325">
            <v>36861</v>
          </cell>
          <cell r="C325">
            <v>9</v>
          </cell>
          <cell r="D325">
            <v>842200</v>
          </cell>
          <cell r="E325">
            <v>13635.66005453306</v>
          </cell>
          <cell r="F325">
            <v>0</v>
          </cell>
          <cell r="G325">
            <v>842200</v>
          </cell>
          <cell r="J325">
            <v>422850</v>
          </cell>
          <cell r="K325">
            <v>6971.62985885947</v>
          </cell>
          <cell r="L325">
            <v>0</v>
          </cell>
          <cell r="M325">
            <v>422850</v>
          </cell>
          <cell r="P325">
            <v>421100</v>
          </cell>
          <cell r="Q325">
            <v>7050.7570619188045</v>
          </cell>
          <cell r="R325">
            <v>0</v>
          </cell>
          <cell r="S325">
            <v>421100</v>
          </cell>
          <cell r="V325">
            <v>227350</v>
          </cell>
          <cell r="W325">
            <v>3732.0449791666665</v>
          </cell>
          <cell r="X325">
            <v>0</v>
          </cell>
          <cell r="Y325">
            <v>227350</v>
          </cell>
          <cell r="AB325">
            <v>782700</v>
          </cell>
          <cell r="AC325">
            <v>12848.346625</v>
          </cell>
          <cell r="AD325">
            <v>16700</v>
          </cell>
          <cell r="AE325">
            <v>766000</v>
          </cell>
          <cell r="AH325">
            <v>0</v>
          </cell>
          <cell r="AI325">
            <v>0</v>
          </cell>
          <cell r="AJ325">
            <v>0</v>
          </cell>
          <cell r="AK325">
            <v>0</v>
          </cell>
        </row>
        <row r="326">
          <cell r="B326">
            <v>36892</v>
          </cell>
          <cell r="C326">
            <v>10</v>
          </cell>
          <cell r="D326">
            <v>842200</v>
          </cell>
          <cell r="E326">
            <v>13635.66005453306</v>
          </cell>
          <cell r="F326">
            <v>27160</v>
          </cell>
          <cell r="G326">
            <v>815040</v>
          </cell>
          <cell r="J326">
            <v>422850</v>
          </cell>
          <cell r="K326">
            <v>6971.62985885947</v>
          </cell>
          <cell r="L326">
            <v>13630</v>
          </cell>
          <cell r="M326">
            <v>409220</v>
          </cell>
          <cell r="P326">
            <v>421100</v>
          </cell>
          <cell r="Q326">
            <v>7050.7570619188045</v>
          </cell>
          <cell r="R326">
            <v>13580</v>
          </cell>
          <cell r="S326">
            <v>407520</v>
          </cell>
          <cell r="V326">
            <v>227350</v>
          </cell>
          <cell r="W326">
            <v>3732.0449791666665</v>
          </cell>
          <cell r="X326">
            <v>7330</v>
          </cell>
          <cell r="Y326">
            <v>220020</v>
          </cell>
          <cell r="AB326">
            <v>766000</v>
          </cell>
          <cell r="AC326">
            <v>12574.209166666667</v>
          </cell>
          <cell r="AD326">
            <v>16700</v>
          </cell>
          <cell r="AE326">
            <v>749300</v>
          </cell>
          <cell r="AH326">
            <v>0</v>
          </cell>
          <cell r="AI326">
            <v>0</v>
          </cell>
          <cell r="AJ326">
            <v>0</v>
          </cell>
          <cell r="AK326">
            <v>0</v>
          </cell>
        </row>
        <row r="327">
          <cell r="B327">
            <v>36923</v>
          </cell>
          <cell r="C327">
            <v>11</v>
          </cell>
          <cell r="D327">
            <v>815040</v>
          </cell>
          <cell r="E327">
            <v>13195.925398773006</v>
          </cell>
          <cell r="F327">
            <v>0</v>
          </cell>
          <cell r="G327">
            <v>815040</v>
          </cell>
          <cell r="J327">
            <v>409220</v>
          </cell>
          <cell r="K327">
            <v>6746.9087639646968</v>
          </cell>
          <cell r="L327">
            <v>0</v>
          </cell>
          <cell r="M327">
            <v>409220</v>
          </cell>
          <cell r="P327">
            <v>407520</v>
          </cell>
          <cell r="Q327">
            <v>6823.3780999124938</v>
          </cell>
          <cell r="R327">
            <v>0</v>
          </cell>
          <cell r="S327">
            <v>407520</v>
          </cell>
          <cell r="V327">
            <v>220020</v>
          </cell>
          <cell r="W327">
            <v>3611.719975</v>
          </cell>
          <cell r="X327">
            <v>0</v>
          </cell>
          <cell r="Y327">
            <v>220020</v>
          </cell>
          <cell r="AB327">
            <v>749300</v>
          </cell>
          <cell r="AC327">
            <v>12300.071708333331</v>
          </cell>
          <cell r="AD327">
            <v>16700</v>
          </cell>
          <cell r="AE327">
            <v>732600</v>
          </cell>
          <cell r="AH327">
            <v>0</v>
          </cell>
          <cell r="AI327">
            <v>0</v>
          </cell>
          <cell r="AJ327">
            <v>0</v>
          </cell>
          <cell r="AK327">
            <v>0</v>
          </cell>
        </row>
        <row r="328">
          <cell r="A328">
            <v>4</v>
          </cell>
          <cell r="B328">
            <v>36951</v>
          </cell>
          <cell r="C328">
            <v>12</v>
          </cell>
          <cell r="D328">
            <v>815040</v>
          </cell>
          <cell r="E328">
            <v>13195.925398773006</v>
          </cell>
          <cell r="F328">
            <v>0</v>
          </cell>
          <cell r="G328">
            <v>815040</v>
          </cell>
          <cell r="H328">
            <v>168025.2672119973</v>
          </cell>
          <cell r="I328">
            <v>108640</v>
          </cell>
          <cell r="J328">
            <v>409220</v>
          </cell>
          <cell r="K328">
            <v>6746.9087639646968</v>
          </cell>
          <cell r="L328">
            <v>0</v>
          </cell>
          <cell r="M328">
            <v>409220</v>
          </cell>
          <cell r="N328">
            <v>85906.769255261344</v>
          </cell>
          <cell r="O328">
            <v>54520</v>
          </cell>
          <cell r="P328">
            <v>407520</v>
          </cell>
          <cell r="Q328">
            <v>6823.3780999124938</v>
          </cell>
          <cell r="R328">
            <v>0</v>
          </cell>
          <cell r="S328">
            <v>407520</v>
          </cell>
          <cell r="T328">
            <v>86882.874363088747</v>
          </cell>
          <cell r="U328">
            <v>54320</v>
          </cell>
          <cell r="V328">
            <v>220020</v>
          </cell>
          <cell r="W328">
            <v>3611.719975</v>
          </cell>
          <cell r="X328">
            <v>0</v>
          </cell>
          <cell r="Y328">
            <v>220020</v>
          </cell>
          <cell r="Z328">
            <v>45987.78979166667</v>
          </cell>
          <cell r="AA328">
            <v>29320</v>
          </cell>
          <cell r="AB328">
            <v>732600</v>
          </cell>
          <cell r="AC328">
            <v>12025.934249999998</v>
          </cell>
          <cell r="AD328">
            <v>16700</v>
          </cell>
          <cell r="AE328">
            <v>715900</v>
          </cell>
          <cell r="AF328">
            <v>162404.28324999998</v>
          </cell>
          <cell r="AG328">
            <v>200400</v>
          </cell>
          <cell r="AH328">
            <v>0</v>
          </cell>
          <cell r="AI328">
            <v>0</v>
          </cell>
          <cell r="AJ328">
            <v>0</v>
          </cell>
          <cell r="AK328">
            <v>0</v>
          </cell>
          <cell r="AL328">
            <v>0</v>
          </cell>
          <cell r="AM328">
            <v>0</v>
          </cell>
        </row>
        <row r="329">
          <cell r="B329">
            <v>36982</v>
          </cell>
          <cell r="C329">
            <v>1</v>
          </cell>
          <cell r="D329">
            <v>815040</v>
          </cell>
          <cell r="E329">
            <v>13195.925398773006</v>
          </cell>
          <cell r="F329">
            <v>27160</v>
          </cell>
          <cell r="G329">
            <v>787880</v>
          </cell>
          <cell r="J329">
            <v>409220</v>
          </cell>
          <cell r="K329">
            <v>6746.9087639646968</v>
          </cell>
          <cell r="L329">
            <v>13630</v>
          </cell>
          <cell r="M329">
            <v>395590</v>
          </cell>
          <cell r="P329">
            <v>407520</v>
          </cell>
          <cell r="Q329">
            <v>6823.3780999124938</v>
          </cell>
          <cell r="R329">
            <v>13580</v>
          </cell>
          <cell r="S329">
            <v>393940</v>
          </cell>
          <cell r="V329">
            <v>220020</v>
          </cell>
          <cell r="W329">
            <v>3611.719975</v>
          </cell>
          <cell r="X329">
            <v>7330</v>
          </cell>
          <cell r="Y329">
            <v>212690</v>
          </cell>
          <cell r="AB329">
            <v>715900</v>
          </cell>
          <cell r="AC329">
            <v>11751.796791666666</v>
          </cell>
          <cell r="AD329">
            <v>16700</v>
          </cell>
          <cell r="AE329">
            <v>699200</v>
          </cell>
          <cell r="AH329">
            <v>0</v>
          </cell>
          <cell r="AI329">
            <v>0</v>
          </cell>
          <cell r="AJ329">
            <v>0</v>
          </cell>
          <cell r="AK329">
            <v>0</v>
          </cell>
        </row>
        <row r="330">
          <cell r="B330">
            <v>37012</v>
          </cell>
          <cell r="C330">
            <v>2</v>
          </cell>
          <cell r="D330">
            <v>787880</v>
          </cell>
          <cell r="E330">
            <v>12756.19074301295</v>
          </cell>
          <cell r="F330">
            <v>0</v>
          </cell>
          <cell r="G330">
            <v>787880</v>
          </cell>
          <cell r="J330">
            <v>395590</v>
          </cell>
          <cell r="K330">
            <v>6522.1876690699246</v>
          </cell>
          <cell r="L330">
            <v>0</v>
          </cell>
          <cell r="M330">
            <v>395590</v>
          </cell>
          <cell r="P330">
            <v>393940</v>
          </cell>
          <cell r="Q330">
            <v>6595.999137906183</v>
          </cell>
          <cell r="R330">
            <v>0</v>
          </cell>
          <cell r="S330">
            <v>393940</v>
          </cell>
          <cell r="V330">
            <v>212690</v>
          </cell>
          <cell r="W330">
            <v>3491.394970833333</v>
          </cell>
          <cell r="X330">
            <v>0</v>
          </cell>
          <cell r="Y330">
            <v>212690</v>
          </cell>
          <cell r="AB330">
            <v>699200</v>
          </cell>
          <cell r="AC330">
            <v>11477.659333333331</v>
          </cell>
          <cell r="AD330">
            <v>16700</v>
          </cell>
          <cell r="AE330">
            <v>682500</v>
          </cell>
          <cell r="AH330">
            <v>0</v>
          </cell>
          <cell r="AI330">
            <v>0</v>
          </cell>
          <cell r="AJ330">
            <v>0</v>
          </cell>
          <cell r="AK330">
            <v>0</v>
          </cell>
        </row>
        <row r="331">
          <cell r="B331">
            <v>37043</v>
          </cell>
          <cell r="C331">
            <v>3</v>
          </cell>
          <cell r="D331">
            <v>787880</v>
          </cell>
          <cell r="E331">
            <v>12756.19074301295</v>
          </cell>
          <cell r="F331">
            <v>0</v>
          </cell>
          <cell r="G331">
            <v>787880</v>
          </cell>
          <cell r="J331">
            <v>395590</v>
          </cell>
          <cell r="K331">
            <v>6522.1876690699246</v>
          </cell>
          <cell r="L331">
            <v>0</v>
          </cell>
          <cell r="M331">
            <v>395590</v>
          </cell>
          <cell r="P331">
            <v>393940</v>
          </cell>
          <cell r="Q331">
            <v>6595.999137906183</v>
          </cell>
          <cell r="R331">
            <v>0</v>
          </cell>
          <cell r="S331">
            <v>393940</v>
          </cell>
          <cell r="V331">
            <v>212690</v>
          </cell>
          <cell r="W331">
            <v>3491.394970833333</v>
          </cell>
          <cell r="X331">
            <v>0</v>
          </cell>
          <cell r="Y331">
            <v>212690</v>
          </cell>
          <cell r="AB331">
            <v>682500</v>
          </cell>
          <cell r="AC331">
            <v>11203.521874999999</v>
          </cell>
          <cell r="AD331">
            <v>16700</v>
          </cell>
          <cell r="AE331">
            <v>665800</v>
          </cell>
          <cell r="AH331">
            <v>0</v>
          </cell>
          <cell r="AI331">
            <v>0</v>
          </cell>
          <cell r="AJ331">
            <v>0</v>
          </cell>
          <cell r="AK331">
            <v>0</v>
          </cell>
        </row>
        <row r="332">
          <cell r="B332">
            <v>37073</v>
          </cell>
          <cell r="C332">
            <v>4</v>
          </cell>
          <cell r="D332">
            <v>787880</v>
          </cell>
          <cell r="E332">
            <v>12756.19074301295</v>
          </cell>
          <cell r="F332">
            <v>27160</v>
          </cell>
          <cell r="G332">
            <v>760720</v>
          </cell>
          <cell r="J332">
            <v>395590</v>
          </cell>
          <cell r="K332">
            <v>6522.1876690699246</v>
          </cell>
          <cell r="L332">
            <v>13630</v>
          </cell>
          <cell r="M332">
            <v>381960</v>
          </cell>
          <cell r="P332">
            <v>393940</v>
          </cell>
          <cell r="Q332">
            <v>6595.999137906183</v>
          </cell>
          <cell r="R332">
            <v>13580</v>
          </cell>
          <cell r="S332">
            <v>380360</v>
          </cell>
          <cell r="V332">
            <v>212690</v>
          </cell>
          <cell r="W332">
            <v>3491.394970833333</v>
          </cell>
          <cell r="X332">
            <v>7330</v>
          </cell>
          <cell r="Y332">
            <v>205360</v>
          </cell>
          <cell r="AB332">
            <v>665800</v>
          </cell>
          <cell r="AC332">
            <v>10929.384416666666</v>
          </cell>
          <cell r="AD332">
            <v>16700</v>
          </cell>
          <cell r="AE332">
            <v>649100</v>
          </cell>
          <cell r="AH332">
            <v>0</v>
          </cell>
          <cell r="AI332">
            <v>0</v>
          </cell>
          <cell r="AJ332">
            <v>0</v>
          </cell>
          <cell r="AK332">
            <v>0</v>
          </cell>
        </row>
        <row r="333">
          <cell r="B333">
            <v>37104</v>
          </cell>
          <cell r="C333">
            <v>5</v>
          </cell>
          <cell r="D333">
            <v>760720</v>
          </cell>
          <cell r="E333">
            <v>12316.456087252896</v>
          </cell>
          <cell r="F333">
            <v>0</v>
          </cell>
          <cell r="G333">
            <v>760720</v>
          </cell>
          <cell r="J333">
            <v>381960</v>
          </cell>
          <cell r="K333">
            <v>6297.4665741751523</v>
          </cell>
          <cell r="L333">
            <v>0</v>
          </cell>
          <cell r="M333">
            <v>381960</v>
          </cell>
          <cell r="P333">
            <v>380360</v>
          </cell>
          <cell r="Q333">
            <v>6368.6201758998732</v>
          </cell>
          <cell r="R333">
            <v>0</v>
          </cell>
          <cell r="S333">
            <v>380360</v>
          </cell>
          <cell r="V333">
            <v>205360</v>
          </cell>
          <cell r="W333">
            <v>3371.0699666666665</v>
          </cell>
          <cell r="X333">
            <v>0</v>
          </cell>
          <cell r="Y333">
            <v>205360</v>
          </cell>
          <cell r="AB333">
            <v>649100</v>
          </cell>
          <cell r="AC333">
            <v>10655.246958333333</v>
          </cell>
          <cell r="AD333">
            <v>16700</v>
          </cell>
          <cell r="AE333">
            <v>632400</v>
          </cell>
          <cell r="AH333">
            <v>0</v>
          </cell>
          <cell r="AI333">
            <v>0</v>
          </cell>
          <cell r="AJ333">
            <v>0</v>
          </cell>
          <cell r="AK333">
            <v>0</v>
          </cell>
        </row>
        <row r="334">
          <cell r="B334">
            <v>37135</v>
          </cell>
          <cell r="C334">
            <v>6</v>
          </cell>
          <cell r="D334">
            <v>760720</v>
          </cell>
          <cell r="E334">
            <v>12316.456087252896</v>
          </cell>
          <cell r="F334">
            <v>0</v>
          </cell>
          <cell r="G334">
            <v>760720</v>
          </cell>
          <cell r="J334">
            <v>381960</v>
          </cell>
          <cell r="K334">
            <v>6297.4665741751523</v>
          </cell>
          <cell r="L334">
            <v>0</v>
          </cell>
          <cell r="M334">
            <v>381960</v>
          </cell>
          <cell r="P334">
            <v>380360</v>
          </cell>
          <cell r="Q334">
            <v>6368.6201758998732</v>
          </cell>
          <cell r="R334">
            <v>0</v>
          </cell>
          <cell r="S334">
            <v>380360</v>
          </cell>
          <cell r="V334">
            <v>205360</v>
          </cell>
          <cell r="W334">
            <v>3371.0699666666665</v>
          </cell>
          <cell r="X334">
            <v>0</v>
          </cell>
          <cell r="Y334">
            <v>205360</v>
          </cell>
          <cell r="AB334">
            <v>632400</v>
          </cell>
          <cell r="AC334">
            <v>10381.1095</v>
          </cell>
          <cell r="AD334">
            <v>16700</v>
          </cell>
          <cell r="AE334">
            <v>615700</v>
          </cell>
          <cell r="AH334">
            <v>0</v>
          </cell>
          <cell r="AI334">
            <v>0</v>
          </cell>
          <cell r="AJ334">
            <v>0</v>
          </cell>
          <cell r="AK334">
            <v>0</v>
          </cell>
        </row>
        <row r="335">
          <cell r="B335">
            <v>37165</v>
          </cell>
          <cell r="C335">
            <v>7</v>
          </cell>
          <cell r="D335">
            <v>760720</v>
          </cell>
          <cell r="E335">
            <v>12316.456087252896</v>
          </cell>
          <cell r="F335">
            <v>27160</v>
          </cell>
          <cell r="G335">
            <v>733560</v>
          </cell>
          <cell r="J335">
            <v>381960</v>
          </cell>
          <cell r="K335">
            <v>6297.4665741751523</v>
          </cell>
          <cell r="L335">
            <v>13630</v>
          </cell>
          <cell r="M335">
            <v>368330</v>
          </cell>
          <cell r="P335">
            <v>380360</v>
          </cell>
          <cell r="Q335">
            <v>6368.6201758998732</v>
          </cell>
          <cell r="R335">
            <v>13580</v>
          </cell>
          <cell r="S335">
            <v>366780</v>
          </cell>
          <cell r="V335">
            <v>205360</v>
          </cell>
          <cell r="W335">
            <v>3371.0699666666665</v>
          </cell>
          <cell r="X335">
            <v>7330</v>
          </cell>
          <cell r="Y335">
            <v>198030</v>
          </cell>
          <cell r="AB335">
            <v>615700</v>
          </cell>
          <cell r="AC335">
            <v>10106.972041666666</v>
          </cell>
          <cell r="AD335">
            <v>16700</v>
          </cell>
          <cell r="AE335">
            <v>599000</v>
          </cell>
          <cell r="AH335">
            <v>0</v>
          </cell>
          <cell r="AI335">
            <v>0</v>
          </cell>
          <cell r="AJ335">
            <v>0</v>
          </cell>
          <cell r="AK335">
            <v>0</v>
          </cell>
        </row>
        <row r="336">
          <cell r="B336">
            <v>37196</v>
          </cell>
          <cell r="C336">
            <v>8</v>
          </cell>
          <cell r="D336">
            <v>733560</v>
          </cell>
          <cell r="E336">
            <v>11876.721431492842</v>
          </cell>
          <cell r="F336">
            <v>0</v>
          </cell>
          <cell r="G336">
            <v>733560</v>
          </cell>
          <cell r="J336">
            <v>368330</v>
          </cell>
          <cell r="K336">
            <v>6072.7454792803801</v>
          </cell>
          <cell r="L336">
            <v>0</v>
          </cell>
          <cell r="M336">
            <v>368330</v>
          </cell>
          <cell r="P336">
            <v>366780</v>
          </cell>
          <cell r="Q336">
            <v>6141.2412138935624</v>
          </cell>
          <cell r="R336">
            <v>0</v>
          </cell>
          <cell r="S336">
            <v>366780</v>
          </cell>
          <cell r="V336">
            <v>198030</v>
          </cell>
          <cell r="W336">
            <v>3250.7449624999995</v>
          </cell>
          <cell r="X336">
            <v>0</v>
          </cell>
          <cell r="Y336">
            <v>198030</v>
          </cell>
          <cell r="AB336">
            <v>599000</v>
          </cell>
          <cell r="AC336">
            <v>9832.8345833333333</v>
          </cell>
          <cell r="AD336">
            <v>16700</v>
          </cell>
          <cell r="AE336">
            <v>582300</v>
          </cell>
          <cell r="AH336">
            <v>0</v>
          </cell>
          <cell r="AI336">
            <v>0</v>
          </cell>
          <cell r="AJ336">
            <v>0</v>
          </cell>
          <cell r="AK336">
            <v>0</v>
          </cell>
        </row>
        <row r="337">
          <cell r="B337">
            <v>37226</v>
          </cell>
          <cell r="C337">
            <v>9</v>
          </cell>
          <cell r="D337">
            <v>733560</v>
          </cell>
          <cell r="E337">
            <v>11876.721431492842</v>
          </cell>
          <cell r="F337">
            <v>0</v>
          </cell>
          <cell r="G337">
            <v>733560</v>
          </cell>
          <cell r="J337">
            <v>368330</v>
          </cell>
          <cell r="K337">
            <v>6072.7454792803801</v>
          </cell>
          <cell r="L337">
            <v>0</v>
          </cell>
          <cell r="M337">
            <v>368330</v>
          </cell>
          <cell r="P337">
            <v>366780</v>
          </cell>
          <cell r="Q337">
            <v>6141.2412138935624</v>
          </cell>
          <cell r="R337">
            <v>0</v>
          </cell>
          <cell r="S337">
            <v>366780</v>
          </cell>
          <cell r="V337">
            <v>198030</v>
          </cell>
          <cell r="W337">
            <v>3250.7449624999995</v>
          </cell>
          <cell r="X337">
            <v>0</v>
          </cell>
          <cell r="Y337">
            <v>198030</v>
          </cell>
          <cell r="AB337">
            <v>582300</v>
          </cell>
          <cell r="AC337">
            <v>9558.6971250000006</v>
          </cell>
          <cell r="AD337">
            <v>16700</v>
          </cell>
          <cell r="AE337">
            <v>565600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</row>
        <row r="338">
          <cell r="B338">
            <v>37257</v>
          </cell>
          <cell r="C338">
            <v>10</v>
          </cell>
          <cell r="D338">
            <v>733560</v>
          </cell>
          <cell r="E338">
            <v>11876.721431492842</v>
          </cell>
          <cell r="F338">
            <v>27160</v>
          </cell>
          <cell r="G338">
            <v>706400</v>
          </cell>
          <cell r="J338">
            <v>368330</v>
          </cell>
          <cell r="K338">
            <v>6072.7454792803801</v>
          </cell>
          <cell r="L338">
            <v>13630</v>
          </cell>
          <cell r="M338">
            <v>354700</v>
          </cell>
          <cell r="P338">
            <v>366780</v>
          </cell>
          <cell r="Q338">
            <v>6141.2412138935624</v>
          </cell>
          <cell r="R338">
            <v>13580</v>
          </cell>
          <cell r="S338">
            <v>353200</v>
          </cell>
          <cell r="V338">
            <v>198030</v>
          </cell>
          <cell r="W338">
            <v>3250.7449624999995</v>
          </cell>
          <cell r="X338">
            <v>7330</v>
          </cell>
          <cell r="Y338">
            <v>190700</v>
          </cell>
          <cell r="AB338">
            <v>565600</v>
          </cell>
          <cell r="AC338">
            <v>9284.5596666666661</v>
          </cell>
          <cell r="AD338">
            <v>16700</v>
          </cell>
          <cell r="AE338">
            <v>548900</v>
          </cell>
          <cell r="AH338">
            <v>0</v>
          </cell>
          <cell r="AI338">
            <v>0</v>
          </cell>
          <cell r="AJ338">
            <v>0</v>
          </cell>
          <cell r="AK338">
            <v>0</v>
          </cell>
        </row>
        <row r="339">
          <cell r="B339">
            <v>37288</v>
          </cell>
          <cell r="C339">
            <v>11</v>
          </cell>
          <cell r="D339">
            <v>706400</v>
          </cell>
          <cell r="E339">
            <v>11436.986775732788</v>
          </cell>
          <cell r="F339">
            <v>0</v>
          </cell>
          <cell r="G339">
            <v>706400</v>
          </cell>
          <cell r="J339">
            <v>354700</v>
          </cell>
          <cell r="K339">
            <v>5848.0243843856069</v>
          </cell>
          <cell r="L339">
            <v>0</v>
          </cell>
          <cell r="M339">
            <v>354700</v>
          </cell>
          <cell r="P339">
            <v>353200</v>
          </cell>
          <cell r="Q339">
            <v>5913.8622518872517</v>
          </cell>
          <cell r="R339">
            <v>0</v>
          </cell>
          <cell r="S339">
            <v>353200</v>
          </cell>
          <cell r="V339">
            <v>190700</v>
          </cell>
          <cell r="W339">
            <v>3130.4199583333334</v>
          </cell>
          <cell r="X339">
            <v>0</v>
          </cell>
          <cell r="Y339">
            <v>190700</v>
          </cell>
          <cell r="AB339">
            <v>548900</v>
          </cell>
          <cell r="AC339">
            <v>9010.4222083333334</v>
          </cell>
          <cell r="AD339">
            <v>16700</v>
          </cell>
          <cell r="AE339">
            <v>532200</v>
          </cell>
          <cell r="AH339">
            <v>0</v>
          </cell>
          <cell r="AI339">
            <v>0</v>
          </cell>
          <cell r="AJ339">
            <v>0</v>
          </cell>
          <cell r="AK339">
            <v>0</v>
          </cell>
        </row>
        <row r="340">
          <cell r="A340">
            <v>5</v>
          </cell>
          <cell r="B340">
            <v>37316</v>
          </cell>
          <cell r="C340">
            <v>12</v>
          </cell>
          <cell r="D340">
            <v>706400</v>
          </cell>
          <cell r="E340">
            <v>11436.986775732788</v>
          </cell>
          <cell r="F340">
            <v>0</v>
          </cell>
          <cell r="G340">
            <v>706400</v>
          </cell>
          <cell r="H340">
            <v>146918.00373551465</v>
          </cell>
          <cell r="I340">
            <v>108640</v>
          </cell>
          <cell r="J340">
            <v>354700</v>
          </cell>
          <cell r="K340">
            <v>5848.0243843856069</v>
          </cell>
          <cell r="L340">
            <v>0</v>
          </cell>
          <cell r="M340">
            <v>354700</v>
          </cell>
          <cell r="N340">
            <v>75120.156700312262</v>
          </cell>
          <cell r="O340">
            <v>54520</v>
          </cell>
          <cell r="P340">
            <v>353200</v>
          </cell>
          <cell r="Q340">
            <v>5913.8622518872517</v>
          </cell>
          <cell r="R340">
            <v>0</v>
          </cell>
          <cell r="S340">
            <v>353200</v>
          </cell>
          <cell r="T340">
            <v>75968.68418678586</v>
          </cell>
          <cell r="U340">
            <v>54320</v>
          </cell>
          <cell r="V340">
            <v>190700</v>
          </cell>
          <cell r="W340">
            <v>3130.4199583333334</v>
          </cell>
          <cell r="X340">
            <v>0</v>
          </cell>
          <cell r="Y340">
            <v>190700</v>
          </cell>
          <cell r="Z340">
            <v>40212.189591666662</v>
          </cell>
          <cell r="AA340">
            <v>29320</v>
          </cell>
          <cell r="AB340">
            <v>532200</v>
          </cell>
          <cell r="AC340">
            <v>8736.2847500000007</v>
          </cell>
          <cell r="AD340">
            <v>16700</v>
          </cell>
          <cell r="AE340">
            <v>515500</v>
          </cell>
          <cell r="AF340">
            <v>122928.48925000001</v>
          </cell>
          <cell r="AG340">
            <v>200400</v>
          </cell>
          <cell r="AH340">
            <v>0</v>
          </cell>
          <cell r="AI340">
            <v>0</v>
          </cell>
          <cell r="AJ340">
            <v>0</v>
          </cell>
          <cell r="AK340">
            <v>0</v>
          </cell>
          <cell r="AL340">
            <v>0</v>
          </cell>
          <cell r="AM340">
            <v>0</v>
          </cell>
        </row>
        <row r="341">
          <cell r="B341">
            <v>37347</v>
          </cell>
          <cell r="C341">
            <v>1</v>
          </cell>
          <cell r="D341">
            <v>706400</v>
          </cell>
          <cell r="E341">
            <v>11436.986775732788</v>
          </cell>
          <cell r="F341">
            <v>27160</v>
          </cell>
          <cell r="G341">
            <v>679240</v>
          </cell>
          <cell r="J341">
            <v>354700</v>
          </cell>
          <cell r="K341">
            <v>5848.0243843856069</v>
          </cell>
          <cell r="L341">
            <v>13630</v>
          </cell>
          <cell r="M341">
            <v>341070</v>
          </cell>
          <cell r="P341">
            <v>353200</v>
          </cell>
          <cell r="Q341">
            <v>5913.8622518872517</v>
          </cell>
          <cell r="R341">
            <v>13580</v>
          </cell>
          <cell r="S341">
            <v>339620</v>
          </cell>
          <cell r="V341">
            <v>190700</v>
          </cell>
          <cell r="W341">
            <v>3130.4199583333334</v>
          </cell>
          <cell r="X341">
            <v>7330</v>
          </cell>
          <cell r="Y341">
            <v>183370</v>
          </cell>
          <cell r="AB341">
            <v>515500</v>
          </cell>
          <cell r="AC341">
            <v>8462.1472916666662</v>
          </cell>
          <cell r="AD341">
            <v>16700</v>
          </cell>
          <cell r="AE341">
            <v>498800</v>
          </cell>
          <cell r="AH341">
            <v>0</v>
          </cell>
          <cell r="AI341">
            <v>0</v>
          </cell>
          <cell r="AJ341">
            <v>0</v>
          </cell>
          <cell r="AK341">
            <v>0</v>
          </cell>
        </row>
        <row r="342">
          <cell r="B342">
            <v>37377</v>
          </cell>
          <cell r="C342">
            <v>2</v>
          </cell>
          <cell r="D342">
            <v>679240</v>
          </cell>
          <cell r="E342">
            <v>10997.252119972734</v>
          </cell>
          <cell r="F342">
            <v>0</v>
          </cell>
          <cell r="G342">
            <v>679240</v>
          </cell>
          <cell r="J342">
            <v>341070</v>
          </cell>
          <cell r="K342">
            <v>5623.3032894908347</v>
          </cell>
          <cell r="L342">
            <v>0</v>
          </cell>
          <cell r="M342">
            <v>341070</v>
          </cell>
          <cell r="P342">
            <v>339620</v>
          </cell>
          <cell r="Q342">
            <v>5686.4832898809409</v>
          </cell>
          <cell r="R342">
            <v>0</v>
          </cell>
          <cell r="S342">
            <v>339620</v>
          </cell>
          <cell r="V342">
            <v>183370</v>
          </cell>
          <cell r="W342">
            <v>3010.0949541666669</v>
          </cell>
          <cell r="X342">
            <v>0</v>
          </cell>
          <cell r="Y342">
            <v>183370</v>
          </cell>
          <cell r="AB342">
            <v>498800</v>
          </cell>
          <cell r="AC342">
            <v>8188.0098333333335</v>
          </cell>
          <cell r="AD342">
            <v>16700</v>
          </cell>
          <cell r="AE342">
            <v>482100</v>
          </cell>
          <cell r="AH342">
            <v>0</v>
          </cell>
          <cell r="AI342">
            <v>0</v>
          </cell>
          <cell r="AJ342">
            <v>0</v>
          </cell>
          <cell r="AK342">
            <v>0</v>
          </cell>
        </row>
        <row r="343">
          <cell r="B343">
            <v>37408</v>
          </cell>
          <cell r="C343">
            <v>3</v>
          </cell>
          <cell r="D343">
            <v>679240</v>
          </cell>
          <cell r="E343">
            <v>10997.252119972734</v>
          </cell>
          <cell r="F343">
            <v>0</v>
          </cell>
          <cell r="G343">
            <v>679240</v>
          </cell>
          <cell r="J343">
            <v>341070</v>
          </cell>
          <cell r="K343">
            <v>5623.3032894908347</v>
          </cell>
          <cell r="L343">
            <v>0</v>
          </cell>
          <cell r="M343">
            <v>341070</v>
          </cell>
          <cell r="P343">
            <v>339620</v>
          </cell>
          <cell r="Q343">
            <v>5686.4832898809409</v>
          </cell>
          <cell r="R343">
            <v>0</v>
          </cell>
          <cell r="S343">
            <v>339620</v>
          </cell>
          <cell r="V343">
            <v>183370</v>
          </cell>
          <cell r="W343">
            <v>3010.0949541666669</v>
          </cell>
          <cell r="X343">
            <v>0</v>
          </cell>
          <cell r="Y343">
            <v>183370</v>
          </cell>
          <cell r="AB343">
            <v>482100</v>
          </cell>
          <cell r="AC343">
            <v>7913.8723749999999</v>
          </cell>
          <cell r="AD343">
            <v>16700</v>
          </cell>
          <cell r="AE343">
            <v>465400</v>
          </cell>
          <cell r="AH343">
            <v>0</v>
          </cell>
          <cell r="AI343">
            <v>0</v>
          </cell>
          <cell r="AJ343">
            <v>0</v>
          </cell>
          <cell r="AK343">
            <v>0</v>
          </cell>
        </row>
        <row r="344">
          <cell r="B344">
            <v>37438</v>
          </cell>
          <cell r="C344">
            <v>4</v>
          </cell>
          <cell r="D344">
            <v>679240</v>
          </cell>
          <cell r="E344">
            <v>10997.252119972734</v>
          </cell>
          <cell r="F344">
            <v>27160</v>
          </cell>
          <cell r="G344">
            <v>652080</v>
          </cell>
          <cell r="J344">
            <v>341070</v>
          </cell>
          <cell r="K344">
            <v>5623.3032894908347</v>
          </cell>
          <cell r="L344">
            <v>13630</v>
          </cell>
          <cell r="M344">
            <v>327440</v>
          </cell>
          <cell r="P344">
            <v>339620</v>
          </cell>
          <cell r="Q344">
            <v>5686.4832898809409</v>
          </cell>
          <cell r="R344">
            <v>13580</v>
          </cell>
          <cell r="S344">
            <v>326040</v>
          </cell>
          <cell r="V344">
            <v>183370</v>
          </cell>
          <cell r="W344">
            <v>3010.0949541666669</v>
          </cell>
          <cell r="X344">
            <v>7330</v>
          </cell>
          <cell r="Y344">
            <v>176040</v>
          </cell>
          <cell r="AB344">
            <v>465400</v>
          </cell>
          <cell r="AC344">
            <v>7639.7349166666672</v>
          </cell>
          <cell r="AD344">
            <v>16700</v>
          </cell>
          <cell r="AE344">
            <v>448700</v>
          </cell>
          <cell r="AH344">
            <v>0</v>
          </cell>
          <cell r="AI344">
            <v>0</v>
          </cell>
          <cell r="AJ344">
            <v>0</v>
          </cell>
          <cell r="AK344">
            <v>0</v>
          </cell>
        </row>
        <row r="345">
          <cell r="B345">
            <v>37469</v>
          </cell>
          <cell r="C345">
            <v>5</v>
          </cell>
          <cell r="D345">
            <v>652080</v>
          </cell>
          <cell r="E345">
            <v>10557.517464212679</v>
          </cell>
          <cell r="F345">
            <v>0</v>
          </cell>
          <cell r="G345">
            <v>652080</v>
          </cell>
          <cell r="J345">
            <v>327440</v>
          </cell>
          <cell r="K345">
            <v>5398.5821945960624</v>
          </cell>
          <cell r="L345">
            <v>0</v>
          </cell>
          <cell r="M345">
            <v>327440</v>
          </cell>
          <cell r="P345">
            <v>326040</v>
          </cell>
          <cell r="Q345">
            <v>5459.1043278746311</v>
          </cell>
          <cell r="R345">
            <v>0</v>
          </cell>
          <cell r="S345">
            <v>326040</v>
          </cell>
          <cell r="V345">
            <v>176040</v>
          </cell>
          <cell r="W345">
            <v>2889.7699499999999</v>
          </cell>
          <cell r="X345">
            <v>0</v>
          </cell>
          <cell r="Y345">
            <v>176040</v>
          </cell>
          <cell r="AB345">
            <v>448700</v>
          </cell>
          <cell r="AC345">
            <v>7365.5974583333336</v>
          </cell>
          <cell r="AD345">
            <v>16700</v>
          </cell>
          <cell r="AE345">
            <v>432000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</row>
        <row r="346">
          <cell r="B346">
            <v>37500</v>
          </cell>
          <cell r="C346">
            <v>6</v>
          </cell>
          <cell r="D346">
            <v>652080</v>
          </cell>
          <cell r="E346">
            <v>10557.517464212679</v>
          </cell>
          <cell r="F346">
            <v>0</v>
          </cell>
          <cell r="G346">
            <v>652080</v>
          </cell>
          <cell r="J346">
            <v>327440</v>
          </cell>
          <cell r="K346">
            <v>5398.5821945960624</v>
          </cell>
          <cell r="L346">
            <v>0</v>
          </cell>
          <cell r="M346">
            <v>327440</v>
          </cell>
          <cell r="P346">
            <v>326040</v>
          </cell>
          <cell r="Q346">
            <v>5459.1043278746311</v>
          </cell>
          <cell r="R346">
            <v>0</v>
          </cell>
          <cell r="S346">
            <v>326040</v>
          </cell>
          <cell r="V346">
            <v>176040</v>
          </cell>
          <cell r="W346">
            <v>2889.7699499999999</v>
          </cell>
          <cell r="X346">
            <v>0</v>
          </cell>
          <cell r="Y346">
            <v>176040</v>
          </cell>
          <cell r="AB346">
            <v>432000</v>
          </cell>
          <cell r="AC346">
            <v>7091.46</v>
          </cell>
          <cell r="AD346">
            <v>16700</v>
          </cell>
          <cell r="AE346">
            <v>415300</v>
          </cell>
          <cell r="AH346">
            <v>0</v>
          </cell>
          <cell r="AI346">
            <v>0</v>
          </cell>
          <cell r="AJ346">
            <v>0</v>
          </cell>
          <cell r="AK346">
            <v>0</v>
          </cell>
        </row>
        <row r="347">
          <cell r="B347">
            <v>37530</v>
          </cell>
          <cell r="C347">
            <v>7</v>
          </cell>
          <cell r="D347">
            <v>652080</v>
          </cell>
          <cell r="E347">
            <v>10557.517464212679</v>
          </cell>
          <cell r="F347">
            <v>27160</v>
          </cell>
          <cell r="G347">
            <v>624920</v>
          </cell>
          <cell r="J347">
            <v>327440</v>
          </cell>
          <cell r="K347">
            <v>5398.5821945960624</v>
          </cell>
          <cell r="L347">
            <v>13630</v>
          </cell>
          <cell r="M347">
            <v>313810</v>
          </cell>
          <cell r="P347">
            <v>326040</v>
          </cell>
          <cell r="Q347">
            <v>5459.1043278746311</v>
          </cell>
          <cell r="R347">
            <v>13580</v>
          </cell>
          <cell r="S347">
            <v>312460</v>
          </cell>
          <cell r="V347">
            <v>176040</v>
          </cell>
          <cell r="W347">
            <v>2889.7699499999999</v>
          </cell>
          <cell r="X347">
            <v>7330</v>
          </cell>
          <cell r="Y347">
            <v>168710</v>
          </cell>
          <cell r="AB347">
            <v>415300</v>
          </cell>
          <cell r="AC347">
            <v>6817.3225416666673</v>
          </cell>
          <cell r="AD347">
            <v>16700</v>
          </cell>
          <cell r="AE347">
            <v>398600</v>
          </cell>
          <cell r="AH347">
            <v>0</v>
          </cell>
          <cell r="AI347">
            <v>0</v>
          </cell>
          <cell r="AJ347">
            <v>0</v>
          </cell>
          <cell r="AK347">
            <v>0</v>
          </cell>
        </row>
        <row r="348">
          <cell r="B348">
            <v>37561</v>
          </cell>
          <cell r="C348">
            <v>8</v>
          </cell>
          <cell r="D348">
            <v>624920</v>
          </cell>
          <cell r="E348">
            <v>10117.782808452625</v>
          </cell>
          <cell r="F348">
            <v>0</v>
          </cell>
          <cell r="G348">
            <v>624920</v>
          </cell>
          <cell r="J348">
            <v>313810</v>
          </cell>
          <cell r="K348">
            <v>5173.8610997012893</v>
          </cell>
          <cell r="L348">
            <v>0</v>
          </cell>
          <cell r="M348">
            <v>313810</v>
          </cell>
          <cell r="P348">
            <v>312460</v>
          </cell>
          <cell r="Q348">
            <v>5231.7253658683203</v>
          </cell>
          <cell r="R348">
            <v>0</v>
          </cell>
          <cell r="S348">
            <v>312460</v>
          </cell>
          <cell r="V348">
            <v>168710</v>
          </cell>
          <cell r="W348">
            <v>2769.4449458333333</v>
          </cell>
          <cell r="X348">
            <v>0</v>
          </cell>
          <cell r="Y348">
            <v>168710</v>
          </cell>
          <cell r="AB348">
            <v>398600</v>
          </cell>
          <cell r="AC348">
            <v>6543.1850833333328</v>
          </cell>
          <cell r="AD348">
            <v>16700</v>
          </cell>
          <cell r="AE348">
            <v>381900</v>
          </cell>
          <cell r="AH348">
            <v>0</v>
          </cell>
          <cell r="AI348">
            <v>0</v>
          </cell>
          <cell r="AJ348">
            <v>0</v>
          </cell>
          <cell r="AK348">
            <v>0</v>
          </cell>
        </row>
        <row r="349">
          <cell r="B349">
            <v>37591</v>
          </cell>
          <cell r="C349">
            <v>9</v>
          </cell>
          <cell r="D349">
            <v>624920</v>
          </cell>
          <cell r="E349">
            <v>10117.782808452625</v>
          </cell>
          <cell r="F349">
            <v>0</v>
          </cell>
          <cell r="G349">
            <v>624920</v>
          </cell>
          <cell r="J349">
            <v>313810</v>
          </cell>
          <cell r="K349">
            <v>5173.8610997012893</v>
          </cell>
          <cell r="L349">
            <v>0</v>
          </cell>
          <cell r="M349">
            <v>313810</v>
          </cell>
          <cell r="P349">
            <v>312460</v>
          </cell>
          <cell r="Q349">
            <v>5231.7253658683203</v>
          </cell>
          <cell r="R349">
            <v>0</v>
          </cell>
          <cell r="S349">
            <v>312460</v>
          </cell>
          <cell r="V349">
            <v>168710</v>
          </cell>
          <cell r="W349">
            <v>2769.4449458333333</v>
          </cell>
          <cell r="X349">
            <v>0</v>
          </cell>
          <cell r="Y349">
            <v>168710</v>
          </cell>
          <cell r="AB349">
            <v>381900</v>
          </cell>
          <cell r="AC349">
            <v>6269.0476249999992</v>
          </cell>
          <cell r="AD349">
            <v>16700</v>
          </cell>
          <cell r="AE349">
            <v>365200</v>
          </cell>
          <cell r="AH349">
            <v>0</v>
          </cell>
          <cell r="AI349">
            <v>0</v>
          </cell>
          <cell r="AJ349">
            <v>0</v>
          </cell>
          <cell r="AK349">
            <v>0</v>
          </cell>
        </row>
        <row r="350">
          <cell r="B350">
            <v>37622</v>
          </cell>
          <cell r="C350">
            <v>10</v>
          </cell>
          <cell r="D350">
            <v>624920</v>
          </cell>
          <cell r="E350">
            <v>10117.782808452625</v>
          </cell>
          <cell r="F350">
            <v>27160</v>
          </cell>
          <cell r="G350">
            <v>597760</v>
          </cell>
          <cell r="J350">
            <v>313810</v>
          </cell>
          <cell r="K350">
            <v>5173.8610997012893</v>
          </cell>
          <cell r="L350">
            <v>13630</v>
          </cell>
          <cell r="M350">
            <v>300180</v>
          </cell>
          <cell r="P350">
            <v>312460</v>
          </cell>
          <cell r="Q350">
            <v>5231.7253658683203</v>
          </cell>
          <cell r="R350">
            <v>13580</v>
          </cell>
          <cell r="S350">
            <v>298880</v>
          </cell>
          <cell r="V350">
            <v>168710</v>
          </cell>
          <cell r="W350">
            <v>2769.4449458333333</v>
          </cell>
          <cell r="X350">
            <v>7330</v>
          </cell>
          <cell r="Y350">
            <v>161380</v>
          </cell>
          <cell r="AB350">
            <v>365200</v>
          </cell>
          <cell r="AC350">
            <v>5994.9101666666656</v>
          </cell>
          <cell r="AD350">
            <v>16700</v>
          </cell>
          <cell r="AE350">
            <v>348500</v>
          </cell>
          <cell r="AH350">
            <v>0</v>
          </cell>
          <cell r="AI350">
            <v>0</v>
          </cell>
          <cell r="AJ350">
            <v>0</v>
          </cell>
          <cell r="AK350">
            <v>0</v>
          </cell>
        </row>
        <row r="351">
          <cell r="B351">
            <v>37653</v>
          </cell>
          <cell r="C351">
            <v>11</v>
          </cell>
          <cell r="D351">
            <v>597760</v>
          </cell>
          <cell r="E351">
            <v>9678.0481526925705</v>
          </cell>
          <cell r="F351">
            <v>0</v>
          </cell>
          <cell r="G351">
            <v>597760</v>
          </cell>
          <cell r="J351">
            <v>300180</v>
          </cell>
          <cell r="K351">
            <v>4949.140004806517</v>
          </cell>
          <cell r="L351">
            <v>0</v>
          </cell>
          <cell r="M351">
            <v>300180</v>
          </cell>
          <cell r="P351">
            <v>298880</v>
          </cell>
          <cell r="Q351">
            <v>5004.3464038620104</v>
          </cell>
          <cell r="R351">
            <v>0</v>
          </cell>
          <cell r="S351">
            <v>298880</v>
          </cell>
          <cell r="V351">
            <v>161380</v>
          </cell>
          <cell r="W351">
            <v>2649.1199416666664</v>
          </cell>
          <cell r="X351">
            <v>0</v>
          </cell>
          <cell r="Y351">
            <v>161380</v>
          </cell>
          <cell r="AB351">
            <v>348500</v>
          </cell>
          <cell r="AC351">
            <v>5720.772708333333</v>
          </cell>
          <cell r="AD351">
            <v>16700</v>
          </cell>
          <cell r="AE351">
            <v>331800</v>
          </cell>
          <cell r="AH351">
            <v>0</v>
          </cell>
          <cell r="AI351">
            <v>0</v>
          </cell>
          <cell r="AJ351">
            <v>0</v>
          </cell>
          <cell r="AK351">
            <v>0</v>
          </cell>
        </row>
        <row r="352">
          <cell r="A352">
            <v>6</v>
          </cell>
          <cell r="B352">
            <v>37681</v>
          </cell>
          <cell r="C352">
            <v>12</v>
          </cell>
          <cell r="D352">
            <v>597760</v>
          </cell>
          <cell r="E352">
            <v>9678.0481526925705</v>
          </cell>
          <cell r="F352">
            <v>0</v>
          </cell>
          <cell r="G352">
            <v>597760</v>
          </cell>
          <cell r="H352">
            <v>125810.74025903206</v>
          </cell>
          <cell r="I352">
            <v>108640</v>
          </cell>
          <cell r="J352">
            <v>300180</v>
          </cell>
          <cell r="K352">
            <v>4949.140004806517</v>
          </cell>
          <cell r="L352">
            <v>0</v>
          </cell>
          <cell r="M352">
            <v>300180</v>
          </cell>
          <cell r="N352">
            <v>64333.544145363201</v>
          </cell>
          <cell r="O352">
            <v>54520</v>
          </cell>
          <cell r="P352">
            <v>298880</v>
          </cell>
          <cell r="Q352">
            <v>5004.3464038620104</v>
          </cell>
          <cell r="R352">
            <v>0</v>
          </cell>
          <cell r="S352">
            <v>298880</v>
          </cell>
          <cell r="T352">
            <v>65054.494010482937</v>
          </cell>
          <cell r="U352">
            <v>54320</v>
          </cell>
          <cell r="V352">
            <v>161380</v>
          </cell>
          <cell r="W352">
            <v>2649.1199416666664</v>
          </cell>
          <cell r="X352">
            <v>0</v>
          </cell>
          <cell r="Y352">
            <v>161380</v>
          </cell>
          <cell r="Z352">
            <v>34436.589391666668</v>
          </cell>
          <cell r="AA352">
            <v>29320</v>
          </cell>
          <cell r="AB352">
            <v>331800</v>
          </cell>
          <cell r="AC352">
            <v>5446.6352500000003</v>
          </cell>
          <cell r="AD352">
            <v>16700</v>
          </cell>
          <cell r="AE352">
            <v>315100</v>
          </cell>
          <cell r="AF352">
            <v>83452.695250000004</v>
          </cell>
          <cell r="AG352">
            <v>200400</v>
          </cell>
          <cell r="AH352">
            <v>0</v>
          </cell>
          <cell r="AI352">
            <v>0</v>
          </cell>
          <cell r="AJ352">
            <v>0</v>
          </cell>
          <cell r="AK352">
            <v>0</v>
          </cell>
          <cell r="AL352">
            <v>0</v>
          </cell>
          <cell r="AM352">
            <v>0</v>
          </cell>
        </row>
        <row r="353">
          <cell r="B353">
            <v>37712</v>
          </cell>
          <cell r="C353">
            <v>1</v>
          </cell>
          <cell r="D353">
            <v>597760</v>
          </cell>
          <cell r="E353">
            <v>9678.0481526925705</v>
          </cell>
          <cell r="F353">
            <v>27160</v>
          </cell>
          <cell r="G353">
            <v>570600</v>
          </cell>
          <cell r="J353">
            <v>300180</v>
          </cell>
          <cell r="K353">
            <v>4949.140004806517</v>
          </cell>
          <cell r="L353">
            <v>13630</v>
          </cell>
          <cell r="M353">
            <v>286550</v>
          </cell>
          <cell r="P353">
            <v>298880</v>
          </cell>
          <cell r="Q353">
            <v>5004.3464038620104</v>
          </cell>
          <cell r="R353">
            <v>13580</v>
          </cell>
          <cell r="S353">
            <v>285300</v>
          </cell>
          <cell r="V353">
            <v>161380</v>
          </cell>
          <cell r="W353">
            <v>2649.1199416666664</v>
          </cell>
          <cell r="X353">
            <v>7330</v>
          </cell>
          <cell r="Y353">
            <v>154050</v>
          </cell>
          <cell r="AB353">
            <v>315100</v>
          </cell>
          <cell r="AC353">
            <v>5172.4977916666667</v>
          </cell>
          <cell r="AD353">
            <v>16700</v>
          </cell>
          <cell r="AE353">
            <v>298400</v>
          </cell>
          <cell r="AH353">
            <v>0</v>
          </cell>
          <cell r="AI353">
            <v>0</v>
          </cell>
          <cell r="AJ353">
            <v>0</v>
          </cell>
          <cell r="AK353">
            <v>0</v>
          </cell>
        </row>
        <row r="354">
          <cell r="B354">
            <v>37742</v>
          </cell>
          <cell r="C354">
            <v>2</v>
          </cell>
          <cell r="D354">
            <v>570600</v>
          </cell>
          <cell r="E354">
            <v>9238.3134969325147</v>
          </cell>
          <cell r="F354">
            <v>0</v>
          </cell>
          <cell r="G354">
            <v>570600</v>
          </cell>
          <cell r="J354">
            <v>286550</v>
          </cell>
          <cell r="K354">
            <v>4724.4189099117439</v>
          </cell>
          <cell r="L354">
            <v>0</v>
          </cell>
          <cell r="M354">
            <v>286550</v>
          </cell>
          <cell r="P354">
            <v>285300</v>
          </cell>
          <cell r="Q354">
            <v>4776.9674418556997</v>
          </cell>
          <cell r="R354">
            <v>0</v>
          </cell>
          <cell r="S354">
            <v>285300</v>
          </cell>
          <cell r="V354">
            <v>154050</v>
          </cell>
          <cell r="W354">
            <v>2528.7949374999998</v>
          </cell>
          <cell r="X354">
            <v>0</v>
          </cell>
          <cell r="Y354">
            <v>154050</v>
          </cell>
          <cell r="AB354">
            <v>298400</v>
          </cell>
          <cell r="AC354">
            <v>4898.3603333333331</v>
          </cell>
          <cell r="AD354">
            <v>16700</v>
          </cell>
          <cell r="AE354">
            <v>281700</v>
          </cell>
          <cell r="AH354">
            <v>0</v>
          </cell>
          <cell r="AI354">
            <v>0</v>
          </cell>
          <cell r="AJ354">
            <v>0</v>
          </cell>
          <cell r="AK354">
            <v>0</v>
          </cell>
        </row>
        <row r="355">
          <cell r="B355">
            <v>37773</v>
          </cell>
          <cell r="C355">
            <v>3</v>
          </cell>
          <cell r="D355">
            <v>570600</v>
          </cell>
          <cell r="E355">
            <v>9238.3134969325147</v>
          </cell>
          <cell r="F355">
            <v>0</v>
          </cell>
          <cell r="G355">
            <v>570600</v>
          </cell>
          <cell r="J355">
            <v>286550</v>
          </cell>
          <cell r="K355">
            <v>4724.4189099117439</v>
          </cell>
          <cell r="L355">
            <v>0</v>
          </cell>
          <cell r="M355">
            <v>286550</v>
          </cell>
          <cell r="P355">
            <v>285300</v>
          </cell>
          <cell r="Q355">
            <v>4776.9674418556997</v>
          </cell>
          <cell r="R355">
            <v>0</v>
          </cell>
          <cell r="S355">
            <v>285300</v>
          </cell>
          <cell r="V355">
            <v>154050</v>
          </cell>
          <cell r="W355">
            <v>2528.7949374999998</v>
          </cell>
          <cell r="X355">
            <v>0</v>
          </cell>
          <cell r="Y355">
            <v>154050</v>
          </cell>
          <cell r="AB355">
            <v>281700</v>
          </cell>
          <cell r="AC355">
            <v>4624.2228750000004</v>
          </cell>
          <cell r="AD355">
            <v>16700</v>
          </cell>
          <cell r="AE355">
            <v>265000</v>
          </cell>
          <cell r="AH355">
            <v>0</v>
          </cell>
          <cell r="AI355">
            <v>0</v>
          </cell>
          <cell r="AJ355">
            <v>0</v>
          </cell>
          <cell r="AK355">
            <v>0</v>
          </cell>
        </row>
        <row r="356">
          <cell r="B356">
            <v>37803</v>
          </cell>
          <cell r="C356">
            <v>4</v>
          </cell>
          <cell r="D356">
            <v>570600</v>
          </cell>
          <cell r="E356">
            <v>9238.3134969325147</v>
          </cell>
          <cell r="F356">
            <v>27160</v>
          </cell>
          <cell r="G356">
            <v>543440</v>
          </cell>
          <cell r="J356">
            <v>286550</v>
          </cell>
          <cell r="K356">
            <v>4724.4189099117439</v>
          </cell>
          <cell r="L356">
            <v>13630</v>
          </cell>
          <cell r="M356">
            <v>272920</v>
          </cell>
          <cell r="P356">
            <v>285300</v>
          </cell>
          <cell r="Q356">
            <v>4776.9674418556997</v>
          </cell>
          <cell r="R356">
            <v>13580</v>
          </cell>
          <cell r="S356">
            <v>271720</v>
          </cell>
          <cell r="V356">
            <v>154050</v>
          </cell>
          <cell r="W356">
            <v>2528.7949374999998</v>
          </cell>
          <cell r="X356">
            <v>7330</v>
          </cell>
          <cell r="Y356">
            <v>146720</v>
          </cell>
          <cell r="AB356">
            <v>265000</v>
          </cell>
          <cell r="AC356">
            <v>4350.0854166666668</v>
          </cell>
          <cell r="AD356">
            <v>16700</v>
          </cell>
          <cell r="AE356">
            <v>248300</v>
          </cell>
          <cell r="AH356">
            <v>0</v>
          </cell>
          <cell r="AI356">
            <v>0</v>
          </cell>
          <cell r="AJ356">
            <v>0</v>
          </cell>
          <cell r="AK356">
            <v>0</v>
          </cell>
        </row>
        <row r="357">
          <cell r="B357">
            <v>37834</v>
          </cell>
          <cell r="C357">
            <v>5</v>
          </cell>
          <cell r="D357">
            <v>543440</v>
          </cell>
          <cell r="E357">
            <v>8798.5788411724607</v>
          </cell>
          <cell r="F357">
            <v>0</v>
          </cell>
          <cell r="G357">
            <v>543440</v>
          </cell>
          <cell r="J357">
            <v>272920</v>
          </cell>
          <cell r="K357">
            <v>4499.6978150169716</v>
          </cell>
          <cell r="L357">
            <v>0</v>
          </cell>
          <cell r="M357">
            <v>272920</v>
          </cell>
          <cell r="P357">
            <v>271720</v>
          </cell>
          <cell r="Q357">
            <v>4549.5884798493889</v>
          </cell>
          <cell r="R357">
            <v>0</v>
          </cell>
          <cell r="S357">
            <v>271720</v>
          </cell>
          <cell r="V357">
            <v>146720</v>
          </cell>
          <cell r="W357">
            <v>2408.4699333333333</v>
          </cell>
          <cell r="X357">
            <v>0</v>
          </cell>
          <cell r="Y357">
            <v>146720</v>
          </cell>
          <cell r="AB357">
            <v>248300</v>
          </cell>
          <cell r="AC357">
            <v>4075.9479583333336</v>
          </cell>
          <cell r="AD357">
            <v>16700</v>
          </cell>
          <cell r="AE357">
            <v>231600</v>
          </cell>
          <cell r="AH357">
            <v>0</v>
          </cell>
          <cell r="AI357">
            <v>0</v>
          </cell>
          <cell r="AJ357">
            <v>0</v>
          </cell>
          <cell r="AK357">
            <v>0</v>
          </cell>
        </row>
        <row r="358">
          <cell r="B358">
            <v>37865</v>
          </cell>
          <cell r="C358">
            <v>6</v>
          </cell>
          <cell r="D358">
            <v>543440</v>
          </cell>
          <cell r="E358">
            <v>8798.5788411724607</v>
          </cell>
          <cell r="F358">
            <v>0</v>
          </cell>
          <cell r="G358">
            <v>543440</v>
          </cell>
          <cell r="J358">
            <v>272920</v>
          </cell>
          <cell r="K358">
            <v>4499.6978150169716</v>
          </cell>
          <cell r="L358">
            <v>0</v>
          </cell>
          <cell r="M358">
            <v>272920</v>
          </cell>
          <cell r="P358">
            <v>271720</v>
          </cell>
          <cell r="Q358">
            <v>4549.5884798493889</v>
          </cell>
          <cell r="R358">
            <v>0</v>
          </cell>
          <cell r="S358">
            <v>271720</v>
          </cell>
          <cell r="V358">
            <v>146720</v>
          </cell>
          <cell r="W358">
            <v>2408.4699333333333</v>
          </cell>
          <cell r="X358">
            <v>0</v>
          </cell>
          <cell r="Y358">
            <v>146720</v>
          </cell>
          <cell r="AB358">
            <v>231600</v>
          </cell>
          <cell r="AC358">
            <v>3801.8104999999996</v>
          </cell>
          <cell r="AD358">
            <v>16700</v>
          </cell>
          <cell r="AE358">
            <v>214900</v>
          </cell>
          <cell r="AH358">
            <v>0</v>
          </cell>
          <cell r="AI358">
            <v>0</v>
          </cell>
          <cell r="AJ358">
            <v>0</v>
          </cell>
          <cell r="AK358">
            <v>0</v>
          </cell>
        </row>
        <row r="359">
          <cell r="B359">
            <v>37895</v>
          </cell>
          <cell r="C359">
            <v>7</v>
          </cell>
          <cell r="D359">
            <v>543440</v>
          </cell>
          <cell r="E359">
            <v>8798.5788411724607</v>
          </cell>
          <cell r="F359">
            <v>27160</v>
          </cell>
          <cell r="G359">
            <v>516280</v>
          </cell>
          <cell r="J359">
            <v>272920</v>
          </cell>
          <cell r="K359">
            <v>4499.6978150169716</v>
          </cell>
          <cell r="L359">
            <v>13630</v>
          </cell>
          <cell r="M359">
            <v>259290</v>
          </cell>
          <cell r="P359">
            <v>271720</v>
          </cell>
          <cell r="Q359">
            <v>4549.5884798493889</v>
          </cell>
          <cell r="R359">
            <v>13580</v>
          </cell>
          <cell r="S359">
            <v>258140</v>
          </cell>
          <cell r="V359">
            <v>146720</v>
          </cell>
          <cell r="W359">
            <v>2408.4699333333333</v>
          </cell>
          <cell r="X359">
            <v>7330</v>
          </cell>
          <cell r="Y359">
            <v>139390</v>
          </cell>
          <cell r="AB359">
            <v>214900</v>
          </cell>
          <cell r="AC359">
            <v>3527.6730416666664</v>
          </cell>
          <cell r="AD359">
            <v>16700</v>
          </cell>
          <cell r="AE359">
            <v>198200</v>
          </cell>
          <cell r="AH359">
            <v>0</v>
          </cell>
          <cell r="AI359">
            <v>0</v>
          </cell>
          <cell r="AJ359">
            <v>0</v>
          </cell>
          <cell r="AK359">
            <v>0</v>
          </cell>
        </row>
        <row r="360">
          <cell r="B360">
            <v>37926</v>
          </cell>
          <cell r="C360">
            <v>8</v>
          </cell>
          <cell r="D360">
            <v>516280</v>
          </cell>
          <cell r="E360">
            <v>8358.8441854124067</v>
          </cell>
          <cell r="F360">
            <v>0</v>
          </cell>
          <cell r="G360">
            <v>516280</v>
          </cell>
          <cell r="J360">
            <v>259290</v>
          </cell>
          <cell r="K360">
            <v>4274.9767201221994</v>
          </cell>
          <cell r="L360">
            <v>0</v>
          </cell>
          <cell r="M360">
            <v>259290</v>
          </cell>
          <cell r="P360">
            <v>258140</v>
          </cell>
          <cell r="Q360">
            <v>4322.2095178430782</v>
          </cell>
          <cell r="R360">
            <v>0</v>
          </cell>
          <cell r="S360">
            <v>258140</v>
          </cell>
          <cell r="V360">
            <v>139390</v>
          </cell>
          <cell r="W360">
            <v>2288.1449291666663</v>
          </cell>
          <cell r="X360">
            <v>0</v>
          </cell>
          <cell r="Y360">
            <v>139390</v>
          </cell>
          <cell r="AB360">
            <v>198200</v>
          </cell>
          <cell r="AC360">
            <v>3253.5355833333329</v>
          </cell>
          <cell r="AD360">
            <v>16700</v>
          </cell>
          <cell r="AE360">
            <v>181500</v>
          </cell>
          <cell r="AH360">
            <v>0</v>
          </cell>
          <cell r="AI360">
            <v>0</v>
          </cell>
          <cell r="AJ360">
            <v>0</v>
          </cell>
          <cell r="AK360">
            <v>0</v>
          </cell>
        </row>
        <row r="361">
          <cell r="B361">
            <v>37956</v>
          </cell>
          <cell r="C361">
            <v>9</v>
          </cell>
          <cell r="D361">
            <v>516280</v>
          </cell>
          <cell r="E361">
            <v>8358.8441854124067</v>
          </cell>
          <cell r="F361">
            <v>0</v>
          </cell>
          <cell r="G361">
            <v>516280</v>
          </cell>
          <cell r="J361">
            <v>259290</v>
          </cell>
          <cell r="K361">
            <v>4274.9767201221994</v>
          </cell>
          <cell r="L361">
            <v>0</v>
          </cell>
          <cell r="M361">
            <v>259290</v>
          </cell>
          <cell r="P361">
            <v>258140</v>
          </cell>
          <cell r="Q361">
            <v>4322.2095178430782</v>
          </cell>
          <cell r="R361">
            <v>0</v>
          </cell>
          <cell r="S361">
            <v>258140</v>
          </cell>
          <cell r="V361">
            <v>139390</v>
          </cell>
          <cell r="W361">
            <v>2288.1449291666663</v>
          </cell>
          <cell r="X361">
            <v>0</v>
          </cell>
          <cell r="Y361">
            <v>139390</v>
          </cell>
          <cell r="AB361">
            <v>181500</v>
          </cell>
          <cell r="AC361">
            <v>2979.3981249999997</v>
          </cell>
          <cell r="AD361">
            <v>16700</v>
          </cell>
          <cell r="AE361">
            <v>164800</v>
          </cell>
          <cell r="AH361">
            <v>0</v>
          </cell>
          <cell r="AI361">
            <v>0</v>
          </cell>
          <cell r="AJ361">
            <v>0</v>
          </cell>
          <cell r="AK361">
            <v>0</v>
          </cell>
        </row>
        <row r="362">
          <cell r="B362">
            <v>37987</v>
          </cell>
          <cell r="C362">
            <v>10</v>
          </cell>
          <cell r="D362">
            <v>516280</v>
          </cell>
          <cell r="E362">
            <v>8358.8441854124067</v>
          </cell>
          <cell r="F362">
            <v>27160</v>
          </cell>
          <cell r="G362">
            <v>489120</v>
          </cell>
          <cell r="J362">
            <v>259290</v>
          </cell>
          <cell r="K362">
            <v>4274.9767201221994</v>
          </cell>
          <cell r="L362">
            <v>13630</v>
          </cell>
          <cell r="M362">
            <v>245660</v>
          </cell>
          <cell r="P362">
            <v>258140</v>
          </cell>
          <cell r="Q362">
            <v>4322.2095178430782</v>
          </cell>
          <cell r="R362">
            <v>13580</v>
          </cell>
          <cell r="S362">
            <v>244560</v>
          </cell>
          <cell r="V362">
            <v>139390</v>
          </cell>
          <cell r="W362">
            <v>2288.1449291666663</v>
          </cell>
          <cell r="X362">
            <v>7330</v>
          </cell>
          <cell r="Y362">
            <v>132060</v>
          </cell>
          <cell r="AB362">
            <v>164800</v>
          </cell>
          <cell r="AC362">
            <v>2705.2606666666666</v>
          </cell>
          <cell r="AD362">
            <v>16700</v>
          </cell>
          <cell r="AE362">
            <v>148100</v>
          </cell>
          <cell r="AH362">
            <v>0</v>
          </cell>
          <cell r="AI362">
            <v>0</v>
          </cell>
          <cell r="AJ362">
            <v>0</v>
          </cell>
          <cell r="AK362">
            <v>0</v>
          </cell>
        </row>
        <row r="363">
          <cell r="B363">
            <v>38018</v>
          </cell>
          <cell r="C363">
            <v>11</v>
          </cell>
          <cell r="D363">
            <v>489120</v>
          </cell>
          <cell r="E363">
            <v>7919.1095296523517</v>
          </cell>
          <cell r="F363">
            <v>0</v>
          </cell>
          <cell r="G363">
            <v>489120</v>
          </cell>
          <cell r="J363">
            <v>245660</v>
          </cell>
          <cell r="K363">
            <v>4050.2556252274267</v>
          </cell>
          <cell r="L363">
            <v>0</v>
          </cell>
          <cell r="M363">
            <v>245660</v>
          </cell>
          <cell r="P363">
            <v>244560</v>
          </cell>
          <cell r="Q363">
            <v>4094.8305558367679</v>
          </cell>
          <cell r="R363">
            <v>0</v>
          </cell>
          <cell r="S363">
            <v>244560</v>
          </cell>
          <cell r="V363">
            <v>132060</v>
          </cell>
          <cell r="W363">
            <v>2167.8199249999998</v>
          </cell>
          <cell r="X363">
            <v>0</v>
          </cell>
          <cell r="Y363">
            <v>132060</v>
          </cell>
          <cell r="AB363">
            <v>148100</v>
          </cell>
          <cell r="AC363">
            <v>2431.123208333333</v>
          </cell>
          <cell r="AD363">
            <v>16700</v>
          </cell>
          <cell r="AE363">
            <v>131400</v>
          </cell>
          <cell r="AH363">
            <v>0</v>
          </cell>
          <cell r="AI363">
            <v>0</v>
          </cell>
          <cell r="AJ363">
            <v>0</v>
          </cell>
          <cell r="AK363">
            <v>0</v>
          </cell>
        </row>
        <row r="364">
          <cell r="A364">
            <v>7</v>
          </cell>
          <cell r="B364">
            <v>38047</v>
          </cell>
          <cell r="C364">
            <v>12</v>
          </cell>
          <cell r="D364">
            <v>489120</v>
          </cell>
          <cell r="E364">
            <v>7919.1095296523517</v>
          </cell>
          <cell r="F364">
            <v>0</v>
          </cell>
          <cell r="G364">
            <v>489120</v>
          </cell>
          <cell r="H364">
            <v>104703.47678254945</v>
          </cell>
          <cell r="I364">
            <v>108640</v>
          </cell>
          <cell r="J364">
            <v>245660</v>
          </cell>
          <cell r="K364">
            <v>4050.2556252274267</v>
          </cell>
          <cell r="L364">
            <v>0</v>
          </cell>
          <cell r="M364">
            <v>245660</v>
          </cell>
          <cell r="N364">
            <v>53546.931590414119</v>
          </cell>
          <cell r="O364">
            <v>54520</v>
          </cell>
          <cell r="P364">
            <v>244560</v>
          </cell>
          <cell r="Q364">
            <v>4094.8305558367679</v>
          </cell>
          <cell r="R364">
            <v>0</v>
          </cell>
          <cell r="S364">
            <v>244560</v>
          </cell>
          <cell r="T364">
            <v>54140.303834180035</v>
          </cell>
          <cell r="U364">
            <v>54320</v>
          </cell>
          <cell r="V364">
            <v>132060</v>
          </cell>
          <cell r="W364">
            <v>2167.8199249999998</v>
          </cell>
          <cell r="X364">
            <v>0</v>
          </cell>
          <cell r="Y364">
            <v>132060</v>
          </cell>
          <cell r="Z364">
            <v>28660.98919166666</v>
          </cell>
          <cell r="AA364">
            <v>29320</v>
          </cell>
          <cell r="AB364">
            <v>131400</v>
          </cell>
          <cell r="AC364">
            <v>2156.9857499999998</v>
          </cell>
          <cell r="AD364">
            <v>16700</v>
          </cell>
          <cell r="AE364">
            <v>114700</v>
          </cell>
          <cell r="AF364">
            <v>43976.901249999995</v>
          </cell>
          <cell r="AG364">
            <v>200400</v>
          </cell>
          <cell r="AH364">
            <v>0</v>
          </cell>
          <cell r="AI364">
            <v>0</v>
          </cell>
          <cell r="AJ364">
            <v>0</v>
          </cell>
          <cell r="AK364">
            <v>0</v>
          </cell>
          <cell r="AL364">
            <v>0</v>
          </cell>
          <cell r="AM364">
            <v>0</v>
          </cell>
        </row>
        <row r="365">
          <cell r="B365">
            <v>38078</v>
          </cell>
          <cell r="C365">
            <v>1</v>
          </cell>
          <cell r="D365">
            <v>489120</v>
          </cell>
          <cell r="E365">
            <v>7919.1095296523517</v>
          </cell>
          <cell r="F365">
            <v>27160</v>
          </cell>
          <cell r="G365">
            <v>461960</v>
          </cell>
          <cell r="J365">
            <v>245660</v>
          </cell>
          <cell r="K365">
            <v>4050.2556252274267</v>
          </cell>
          <cell r="L365">
            <v>13630</v>
          </cell>
          <cell r="M365">
            <v>232030</v>
          </cell>
          <cell r="P365">
            <v>244560</v>
          </cell>
          <cell r="Q365">
            <v>4094.8305558367679</v>
          </cell>
          <cell r="R365">
            <v>13580</v>
          </cell>
          <cell r="S365">
            <v>230980</v>
          </cell>
          <cell r="V365">
            <v>132060</v>
          </cell>
          <cell r="W365">
            <v>2167.8199249999998</v>
          </cell>
          <cell r="X365">
            <v>7330</v>
          </cell>
          <cell r="Y365">
            <v>124730</v>
          </cell>
          <cell r="AB365">
            <v>114700</v>
          </cell>
          <cell r="AC365">
            <v>1882.8482916666665</v>
          </cell>
          <cell r="AD365">
            <v>16700</v>
          </cell>
          <cell r="AE365">
            <v>98000</v>
          </cell>
          <cell r="AH365">
            <v>0</v>
          </cell>
          <cell r="AI365">
            <v>0</v>
          </cell>
          <cell r="AJ365">
            <v>0</v>
          </cell>
          <cell r="AK365">
            <v>0</v>
          </cell>
        </row>
        <row r="366">
          <cell r="B366">
            <v>38108</v>
          </cell>
          <cell r="C366">
            <v>2</v>
          </cell>
          <cell r="D366">
            <v>461960</v>
          </cell>
          <cell r="E366">
            <v>7479.3748738922977</v>
          </cell>
          <cell r="F366">
            <v>0</v>
          </cell>
          <cell r="G366">
            <v>461960</v>
          </cell>
          <cell r="J366">
            <v>232030</v>
          </cell>
          <cell r="K366">
            <v>3825.534530332654</v>
          </cell>
          <cell r="L366">
            <v>0</v>
          </cell>
          <cell r="M366">
            <v>232030</v>
          </cell>
          <cell r="P366">
            <v>230980</v>
          </cell>
          <cell r="Q366">
            <v>3867.4515938304571</v>
          </cell>
          <cell r="R366">
            <v>0</v>
          </cell>
          <cell r="S366">
            <v>230980</v>
          </cell>
          <cell r="V366">
            <v>124730</v>
          </cell>
          <cell r="W366">
            <v>2047.4949208333335</v>
          </cell>
          <cell r="X366">
            <v>0</v>
          </cell>
          <cell r="Y366">
            <v>124730</v>
          </cell>
          <cell r="AB366">
            <v>98000</v>
          </cell>
          <cell r="AC366">
            <v>1608.7108333333333</v>
          </cell>
          <cell r="AD366">
            <v>16700</v>
          </cell>
          <cell r="AE366">
            <v>81300</v>
          </cell>
          <cell r="AH366">
            <v>0</v>
          </cell>
          <cell r="AI366">
            <v>0</v>
          </cell>
          <cell r="AJ366">
            <v>0</v>
          </cell>
          <cell r="AK366">
            <v>0</v>
          </cell>
        </row>
        <row r="367">
          <cell r="B367">
            <v>38139</v>
          </cell>
          <cell r="C367">
            <v>3</v>
          </cell>
          <cell r="D367">
            <v>461960</v>
          </cell>
          <cell r="E367">
            <v>7479.3748738922977</v>
          </cell>
          <cell r="F367">
            <v>0</v>
          </cell>
          <cell r="G367">
            <v>461960</v>
          </cell>
          <cell r="J367">
            <v>232030</v>
          </cell>
          <cell r="K367">
            <v>3825.534530332654</v>
          </cell>
          <cell r="L367">
            <v>0</v>
          </cell>
          <cell r="M367">
            <v>232030</v>
          </cell>
          <cell r="P367">
            <v>230980</v>
          </cell>
          <cell r="Q367">
            <v>3867.4515938304571</v>
          </cell>
          <cell r="R367">
            <v>0</v>
          </cell>
          <cell r="S367">
            <v>230980</v>
          </cell>
          <cell r="V367">
            <v>124730</v>
          </cell>
          <cell r="W367">
            <v>2047.4949208333335</v>
          </cell>
          <cell r="X367">
            <v>0</v>
          </cell>
          <cell r="Y367">
            <v>124730</v>
          </cell>
          <cell r="AB367">
            <v>81300</v>
          </cell>
          <cell r="AC367">
            <v>1334.5733749999999</v>
          </cell>
          <cell r="AD367">
            <v>16700</v>
          </cell>
          <cell r="AE367">
            <v>64600</v>
          </cell>
          <cell r="AH367">
            <v>0</v>
          </cell>
          <cell r="AI367">
            <v>0</v>
          </cell>
          <cell r="AJ367">
            <v>0</v>
          </cell>
          <cell r="AK367">
            <v>0</v>
          </cell>
        </row>
        <row r="368">
          <cell r="B368">
            <v>38169</v>
          </cell>
          <cell r="C368">
            <v>4</v>
          </cell>
          <cell r="D368">
            <v>461960</v>
          </cell>
          <cell r="E368">
            <v>7479.3748738922977</v>
          </cell>
          <cell r="F368">
            <v>27160</v>
          </cell>
          <cell r="G368">
            <v>434800</v>
          </cell>
          <cell r="J368">
            <v>232030</v>
          </cell>
          <cell r="K368">
            <v>3825.534530332654</v>
          </cell>
          <cell r="L368">
            <v>13630</v>
          </cell>
          <cell r="M368">
            <v>218400</v>
          </cell>
          <cell r="P368">
            <v>230980</v>
          </cell>
          <cell r="Q368">
            <v>3867.4515938304571</v>
          </cell>
          <cell r="R368">
            <v>13580</v>
          </cell>
          <cell r="S368">
            <v>217400</v>
          </cell>
          <cell r="V368">
            <v>124730</v>
          </cell>
          <cell r="W368">
            <v>2047.4949208333335</v>
          </cell>
          <cell r="X368">
            <v>7330</v>
          </cell>
          <cell r="Y368">
            <v>117400</v>
          </cell>
          <cell r="AB368">
            <v>64600</v>
          </cell>
          <cell r="AC368">
            <v>1060.4359166666666</v>
          </cell>
          <cell r="AD368">
            <v>16700</v>
          </cell>
          <cell r="AE368">
            <v>47900</v>
          </cell>
          <cell r="AH368">
            <v>0</v>
          </cell>
          <cell r="AI368">
            <v>0</v>
          </cell>
          <cell r="AJ368">
            <v>0</v>
          </cell>
          <cell r="AK368">
            <v>0</v>
          </cell>
        </row>
        <row r="369">
          <cell r="B369">
            <v>38200</v>
          </cell>
          <cell r="C369">
            <v>5</v>
          </cell>
          <cell r="D369">
            <v>434800</v>
          </cell>
          <cell r="E369">
            <v>7039.6402181322419</v>
          </cell>
          <cell r="F369">
            <v>0</v>
          </cell>
          <cell r="G369">
            <v>434800</v>
          </cell>
          <cell r="J369">
            <v>218400</v>
          </cell>
          <cell r="K369">
            <v>3600.8134354378817</v>
          </cell>
          <cell r="L369">
            <v>0</v>
          </cell>
          <cell r="M369">
            <v>218400</v>
          </cell>
          <cell r="P369">
            <v>217400</v>
          </cell>
          <cell r="Q369">
            <v>3640.0726318241468</v>
          </cell>
          <cell r="R369">
            <v>0</v>
          </cell>
          <cell r="S369">
            <v>217400</v>
          </cell>
          <cell r="V369">
            <v>117400</v>
          </cell>
          <cell r="W369">
            <v>1927.1699166666667</v>
          </cell>
          <cell r="X369">
            <v>0</v>
          </cell>
          <cell r="Y369">
            <v>117400</v>
          </cell>
          <cell r="AB369">
            <v>47900</v>
          </cell>
          <cell r="AC369">
            <v>786.29845833333331</v>
          </cell>
          <cell r="AD369">
            <v>16700</v>
          </cell>
          <cell r="AE369">
            <v>31200</v>
          </cell>
          <cell r="AH369">
            <v>0</v>
          </cell>
          <cell r="AI369">
            <v>0</v>
          </cell>
          <cell r="AJ369">
            <v>0</v>
          </cell>
          <cell r="AK369">
            <v>0</v>
          </cell>
        </row>
        <row r="370">
          <cell r="B370">
            <v>38231</v>
          </cell>
          <cell r="C370">
            <v>6</v>
          </cell>
          <cell r="D370">
            <v>434800</v>
          </cell>
          <cell r="E370">
            <v>7039.6402181322419</v>
          </cell>
          <cell r="F370">
            <v>0</v>
          </cell>
          <cell r="G370">
            <v>434800</v>
          </cell>
          <cell r="J370">
            <v>218400</v>
          </cell>
          <cell r="K370">
            <v>3600.8134354378817</v>
          </cell>
          <cell r="L370">
            <v>0</v>
          </cell>
          <cell r="M370">
            <v>218400</v>
          </cell>
          <cell r="P370">
            <v>217400</v>
          </cell>
          <cell r="Q370">
            <v>3640.0726318241468</v>
          </cell>
          <cell r="R370">
            <v>0</v>
          </cell>
          <cell r="S370">
            <v>217400</v>
          </cell>
          <cell r="V370">
            <v>117400</v>
          </cell>
          <cell r="W370">
            <v>1927.1699166666667</v>
          </cell>
          <cell r="X370">
            <v>0</v>
          </cell>
          <cell r="Y370">
            <v>117400</v>
          </cell>
          <cell r="AB370">
            <v>31200</v>
          </cell>
          <cell r="AC370">
            <v>512.16099999999994</v>
          </cell>
          <cell r="AD370">
            <v>16700</v>
          </cell>
          <cell r="AE370">
            <v>14500</v>
          </cell>
          <cell r="AH370">
            <v>0</v>
          </cell>
          <cell r="AI370">
            <v>0</v>
          </cell>
          <cell r="AJ370">
            <v>0</v>
          </cell>
          <cell r="AK370">
            <v>0</v>
          </cell>
        </row>
        <row r="371">
          <cell r="B371">
            <v>38261</v>
          </cell>
          <cell r="C371">
            <v>7</v>
          </cell>
          <cell r="D371">
            <v>434800</v>
          </cell>
          <cell r="E371">
            <v>7039.6402181322419</v>
          </cell>
          <cell r="F371">
            <v>27160</v>
          </cell>
          <cell r="G371">
            <v>407640</v>
          </cell>
          <cell r="J371">
            <v>218400</v>
          </cell>
          <cell r="K371">
            <v>3600.8134354378817</v>
          </cell>
          <cell r="L371">
            <v>13630</v>
          </cell>
          <cell r="M371">
            <v>204770</v>
          </cell>
          <cell r="P371">
            <v>217400</v>
          </cell>
          <cell r="Q371">
            <v>3640.0726318241468</v>
          </cell>
          <cell r="R371">
            <v>13580</v>
          </cell>
          <cell r="S371">
            <v>203820</v>
          </cell>
          <cell r="V371">
            <v>117400</v>
          </cell>
          <cell r="W371">
            <v>1927.1699166666667</v>
          </cell>
          <cell r="X371">
            <v>7330</v>
          </cell>
          <cell r="Y371">
            <v>110070</v>
          </cell>
          <cell r="AB371">
            <v>14500</v>
          </cell>
          <cell r="AC371">
            <v>238.02354166666666</v>
          </cell>
          <cell r="AD371">
            <v>14500</v>
          </cell>
          <cell r="AE371">
            <v>0</v>
          </cell>
          <cell r="AH371">
            <v>0</v>
          </cell>
          <cell r="AI371">
            <v>0</v>
          </cell>
          <cell r="AJ371">
            <v>0</v>
          </cell>
          <cell r="AK371">
            <v>0</v>
          </cell>
        </row>
        <row r="372">
          <cell r="B372">
            <v>38292</v>
          </cell>
          <cell r="C372">
            <v>8</v>
          </cell>
          <cell r="D372">
            <v>407640</v>
          </cell>
          <cell r="E372">
            <v>6599.9055623721879</v>
          </cell>
          <cell r="F372">
            <v>0</v>
          </cell>
          <cell r="G372">
            <v>407640</v>
          </cell>
          <cell r="J372">
            <v>204770</v>
          </cell>
          <cell r="K372">
            <v>3376.092340543109</v>
          </cell>
          <cell r="L372">
            <v>0</v>
          </cell>
          <cell r="M372">
            <v>204770</v>
          </cell>
          <cell r="P372">
            <v>203820</v>
          </cell>
          <cell r="Q372">
            <v>3412.6936698178361</v>
          </cell>
          <cell r="R372">
            <v>0</v>
          </cell>
          <cell r="S372">
            <v>203820</v>
          </cell>
          <cell r="V372">
            <v>110070</v>
          </cell>
          <cell r="W372">
            <v>1806.8449125</v>
          </cell>
          <cell r="X372">
            <v>0</v>
          </cell>
          <cell r="Y372">
            <v>110070</v>
          </cell>
          <cell r="AB372">
            <v>0</v>
          </cell>
          <cell r="AC372">
            <v>0</v>
          </cell>
          <cell r="AD372">
            <v>0</v>
          </cell>
          <cell r="AE372">
            <v>0</v>
          </cell>
          <cell r="AH372">
            <v>0</v>
          </cell>
          <cell r="AI372">
            <v>0</v>
          </cell>
          <cell r="AJ372">
            <v>0</v>
          </cell>
          <cell r="AK372">
            <v>0</v>
          </cell>
        </row>
        <row r="373">
          <cell r="B373">
            <v>38322</v>
          </cell>
          <cell r="C373">
            <v>9</v>
          </cell>
          <cell r="D373">
            <v>407640</v>
          </cell>
          <cell r="E373">
            <v>6599.9055623721879</v>
          </cell>
          <cell r="F373">
            <v>0</v>
          </cell>
          <cell r="G373">
            <v>407640</v>
          </cell>
          <cell r="J373">
            <v>204770</v>
          </cell>
          <cell r="K373">
            <v>3376.092340543109</v>
          </cell>
          <cell r="L373">
            <v>0</v>
          </cell>
          <cell r="M373">
            <v>204770</v>
          </cell>
          <cell r="P373">
            <v>203820</v>
          </cell>
          <cell r="Q373">
            <v>3412.6936698178361</v>
          </cell>
          <cell r="R373">
            <v>0</v>
          </cell>
          <cell r="S373">
            <v>203820</v>
          </cell>
          <cell r="V373">
            <v>110070</v>
          </cell>
          <cell r="W373">
            <v>1806.8449125</v>
          </cell>
          <cell r="X373">
            <v>0</v>
          </cell>
          <cell r="Y373">
            <v>110070</v>
          </cell>
          <cell r="AB373">
            <v>0</v>
          </cell>
          <cell r="AC373">
            <v>0</v>
          </cell>
          <cell r="AD373">
            <v>0</v>
          </cell>
          <cell r="AE373">
            <v>0</v>
          </cell>
          <cell r="AH373">
            <v>0</v>
          </cell>
          <cell r="AI373">
            <v>0</v>
          </cell>
          <cell r="AJ373">
            <v>0</v>
          </cell>
          <cell r="AK373">
            <v>0</v>
          </cell>
        </row>
        <row r="374">
          <cell r="B374">
            <v>38353</v>
          </cell>
          <cell r="C374">
            <v>10</v>
          </cell>
          <cell r="D374">
            <v>407640</v>
          </cell>
          <cell r="E374">
            <v>6599.9055623721879</v>
          </cell>
          <cell r="F374">
            <v>27160</v>
          </cell>
          <cell r="G374">
            <v>380480</v>
          </cell>
          <cell r="J374">
            <v>204770</v>
          </cell>
          <cell r="K374">
            <v>3376.092340543109</v>
          </cell>
          <cell r="L374">
            <v>13630</v>
          </cell>
          <cell r="M374">
            <v>191140</v>
          </cell>
          <cell r="P374">
            <v>203820</v>
          </cell>
          <cell r="Q374">
            <v>3412.6936698178361</v>
          </cell>
          <cell r="R374">
            <v>13580</v>
          </cell>
          <cell r="S374">
            <v>190240</v>
          </cell>
          <cell r="V374">
            <v>110070</v>
          </cell>
          <cell r="W374">
            <v>1806.8449125</v>
          </cell>
          <cell r="X374">
            <v>7330</v>
          </cell>
          <cell r="Y374">
            <v>102740</v>
          </cell>
          <cell r="AB374">
            <v>0</v>
          </cell>
          <cell r="AC374">
            <v>0</v>
          </cell>
          <cell r="AD374">
            <v>0</v>
          </cell>
          <cell r="AE374">
            <v>0</v>
          </cell>
          <cell r="AH374">
            <v>0</v>
          </cell>
          <cell r="AI374">
            <v>0</v>
          </cell>
          <cell r="AJ374">
            <v>0</v>
          </cell>
          <cell r="AK374">
            <v>0</v>
          </cell>
        </row>
        <row r="375">
          <cell r="B375">
            <v>38384</v>
          </cell>
          <cell r="C375">
            <v>11</v>
          </cell>
          <cell r="D375">
            <v>380480</v>
          </cell>
          <cell r="E375">
            <v>6160.170906612133</v>
          </cell>
          <cell r="F375">
            <v>0</v>
          </cell>
          <cell r="G375">
            <v>380480</v>
          </cell>
          <cell r="J375">
            <v>191140</v>
          </cell>
          <cell r="K375">
            <v>3151.3712456483368</v>
          </cell>
          <cell r="L375">
            <v>0</v>
          </cell>
          <cell r="M375">
            <v>191140</v>
          </cell>
          <cell r="P375">
            <v>190240</v>
          </cell>
          <cell r="Q375">
            <v>3185.3147078115253</v>
          </cell>
          <cell r="R375">
            <v>0</v>
          </cell>
          <cell r="S375">
            <v>190240</v>
          </cell>
          <cell r="V375">
            <v>102740</v>
          </cell>
          <cell r="W375">
            <v>1686.5199083333334</v>
          </cell>
          <cell r="X375">
            <v>0</v>
          </cell>
          <cell r="Y375">
            <v>102740</v>
          </cell>
          <cell r="AB375">
            <v>0</v>
          </cell>
          <cell r="AC375">
            <v>0</v>
          </cell>
          <cell r="AD375">
            <v>0</v>
          </cell>
          <cell r="AE375">
            <v>0</v>
          </cell>
          <cell r="AH375">
            <v>0</v>
          </cell>
          <cell r="AI375">
            <v>0</v>
          </cell>
          <cell r="AJ375">
            <v>0</v>
          </cell>
          <cell r="AK375">
            <v>0</v>
          </cell>
        </row>
        <row r="376">
          <cell r="A376">
            <v>8</v>
          </cell>
          <cell r="B376">
            <v>38412</v>
          </cell>
          <cell r="C376">
            <v>12</v>
          </cell>
          <cell r="D376">
            <v>380480</v>
          </cell>
          <cell r="E376">
            <v>6160.170906612133</v>
          </cell>
          <cell r="F376">
            <v>0</v>
          </cell>
          <cell r="G376">
            <v>380480</v>
          </cell>
          <cell r="H376">
            <v>83596.213306066784</v>
          </cell>
          <cell r="I376">
            <v>108640</v>
          </cell>
          <cell r="J376">
            <v>191140</v>
          </cell>
          <cell r="K376">
            <v>3151.3712456483368</v>
          </cell>
          <cell r="L376">
            <v>0</v>
          </cell>
          <cell r="M376">
            <v>191140</v>
          </cell>
          <cell r="N376">
            <v>42760.319035465029</v>
          </cell>
          <cell r="O376">
            <v>54520</v>
          </cell>
          <cell r="P376">
            <v>190240</v>
          </cell>
          <cell r="Q376">
            <v>3185.3147078115253</v>
          </cell>
          <cell r="R376">
            <v>0</v>
          </cell>
          <cell r="S376">
            <v>190240</v>
          </cell>
          <cell r="T376">
            <v>43226.11365787714</v>
          </cell>
          <cell r="U376">
            <v>54320</v>
          </cell>
          <cell r="V376">
            <v>102740</v>
          </cell>
          <cell r="W376">
            <v>1686.5199083333334</v>
          </cell>
          <cell r="X376">
            <v>0</v>
          </cell>
          <cell r="Y376">
            <v>102740</v>
          </cell>
          <cell r="Z376">
            <v>22885.388991666663</v>
          </cell>
          <cell r="AA376">
            <v>29320</v>
          </cell>
          <cell r="AB376">
            <v>0</v>
          </cell>
          <cell r="AC376">
            <v>0</v>
          </cell>
          <cell r="AD376">
            <v>0</v>
          </cell>
          <cell r="AE376">
            <v>0</v>
          </cell>
          <cell r="AF376">
            <v>7423.0514166666662</v>
          </cell>
          <cell r="AG376">
            <v>114700</v>
          </cell>
          <cell r="AH376">
            <v>0</v>
          </cell>
          <cell r="AI376">
            <v>0</v>
          </cell>
          <cell r="AJ376">
            <v>0</v>
          </cell>
          <cell r="AK376">
            <v>0</v>
          </cell>
          <cell r="AL376">
            <v>0</v>
          </cell>
          <cell r="AM376">
            <v>0</v>
          </cell>
        </row>
        <row r="377">
          <cell r="B377">
            <v>38443</v>
          </cell>
          <cell r="C377">
            <v>1</v>
          </cell>
          <cell r="D377">
            <v>380480</v>
          </cell>
          <cell r="E377">
            <v>6160.170906612133</v>
          </cell>
          <cell r="F377">
            <v>27160</v>
          </cell>
          <cell r="G377">
            <v>353320</v>
          </cell>
          <cell r="J377">
            <v>191140</v>
          </cell>
          <cell r="K377">
            <v>3151.3712456483368</v>
          </cell>
          <cell r="L377">
            <v>13630</v>
          </cell>
          <cell r="M377">
            <v>177510</v>
          </cell>
          <cell r="P377">
            <v>190240</v>
          </cell>
          <cell r="Q377">
            <v>3185.3147078115253</v>
          </cell>
          <cell r="R377">
            <v>13580</v>
          </cell>
          <cell r="S377">
            <v>176660</v>
          </cell>
          <cell r="V377">
            <v>102740</v>
          </cell>
          <cell r="W377">
            <v>1686.5199083333334</v>
          </cell>
          <cell r="X377">
            <v>7330</v>
          </cell>
          <cell r="Y377">
            <v>95410</v>
          </cell>
          <cell r="AB377">
            <v>0</v>
          </cell>
          <cell r="AC377">
            <v>0</v>
          </cell>
          <cell r="AD377">
            <v>0</v>
          </cell>
          <cell r="AE377">
            <v>0</v>
          </cell>
          <cell r="AH377">
            <v>0</v>
          </cell>
          <cell r="AI377">
            <v>0</v>
          </cell>
          <cell r="AJ377">
            <v>0</v>
          </cell>
          <cell r="AK377">
            <v>0</v>
          </cell>
        </row>
        <row r="378">
          <cell r="B378">
            <v>38473</v>
          </cell>
          <cell r="C378">
            <v>2</v>
          </cell>
          <cell r="D378">
            <v>353320</v>
          </cell>
          <cell r="E378">
            <v>5720.436250852079</v>
          </cell>
          <cell r="F378">
            <v>0</v>
          </cell>
          <cell r="G378">
            <v>353320</v>
          </cell>
          <cell r="J378">
            <v>177510</v>
          </cell>
          <cell r="K378">
            <v>2926.6501507535636</v>
          </cell>
          <cell r="L378">
            <v>0</v>
          </cell>
          <cell r="M378">
            <v>177510</v>
          </cell>
          <cell r="P378">
            <v>176660</v>
          </cell>
          <cell r="Q378">
            <v>2957.935745805215</v>
          </cell>
          <cell r="R378">
            <v>0</v>
          </cell>
          <cell r="S378">
            <v>176660</v>
          </cell>
          <cell r="V378">
            <v>95410</v>
          </cell>
          <cell r="W378">
            <v>1566.1949041666667</v>
          </cell>
          <cell r="X378">
            <v>0</v>
          </cell>
          <cell r="Y378">
            <v>95410</v>
          </cell>
          <cell r="AB378">
            <v>0</v>
          </cell>
          <cell r="AC378">
            <v>0</v>
          </cell>
          <cell r="AD378">
            <v>0</v>
          </cell>
          <cell r="AE378">
            <v>0</v>
          </cell>
          <cell r="AH378">
            <v>0</v>
          </cell>
          <cell r="AI378">
            <v>0</v>
          </cell>
          <cell r="AJ378">
            <v>0</v>
          </cell>
          <cell r="AK378">
            <v>0</v>
          </cell>
        </row>
        <row r="379">
          <cell r="B379">
            <v>38504</v>
          </cell>
          <cell r="C379">
            <v>3</v>
          </cell>
          <cell r="D379">
            <v>353320</v>
          </cell>
          <cell r="E379">
            <v>5720.436250852079</v>
          </cell>
          <cell r="F379">
            <v>0</v>
          </cell>
          <cell r="G379">
            <v>353320</v>
          </cell>
          <cell r="J379">
            <v>177510</v>
          </cell>
          <cell r="K379">
            <v>2926.6501507535636</v>
          </cell>
          <cell r="L379">
            <v>0</v>
          </cell>
          <cell r="M379">
            <v>177510</v>
          </cell>
          <cell r="P379">
            <v>176660</v>
          </cell>
          <cell r="Q379">
            <v>2957.935745805215</v>
          </cell>
          <cell r="R379">
            <v>0</v>
          </cell>
          <cell r="S379">
            <v>176660</v>
          </cell>
          <cell r="V379">
            <v>95410</v>
          </cell>
          <cell r="W379">
            <v>1566.1949041666667</v>
          </cell>
          <cell r="X379">
            <v>0</v>
          </cell>
          <cell r="Y379">
            <v>95410</v>
          </cell>
          <cell r="AB379">
            <v>0</v>
          </cell>
          <cell r="AC379">
            <v>0</v>
          </cell>
          <cell r="AD379">
            <v>0</v>
          </cell>
          <cell r="AE379">
            <v>0</v>
          </cell>
          <cell r="AH379">
            <v>0</v>
          </cell>
          <cell r="AI379">
            <v>0</v>
          </cell>
          <cell r="AJ379">
            <v>0</v>
          </cell>
          <cell r="AK379">
            <v>0</v>
          </cell>
        </row>
        <row r="380">
          <cell r="B380">
            <v>38534</v>
          </cell>
          <cell r="C380">
            <v>4</v>
          </cell>
          <cell r="D380">
            <v>353320</v>
          </cell>
          <cell r="E380">
            <v>5720.436250852079</v>
          </cell>
          <cell r="F380">
            <v>27160</v>
          </cell>
          <cell r="G380">
            <v>326160</v>
          </cell>
          <cell r="J380">
            <v>177510</v>
          </cell>
          <cell r="K380">
            <v>2926.6501507535636</v>
          </cell>
          <cell r="L380">
            <v>13630</v>
          </cell>
          <cell r="M380">
            <v>163880</v>
          </cell>
          <cell r="P380">
            <v>176660</v>
          </cell>
          <cell r="Q380">
            <v>2957.935745805215</v>
          </cell>
          <cell r="R380">
            <v>13580</v>
          </cell>
          <cell r="S380">
            <v>163080</v>
          </cell>
          <cell r="V380">
            <v>95410</v>
          </cell>
          <cell r="W380">
            <v>1566.1949041666667</v>
          </cell>
          <cell r="X380">
            <v>7330</v>
          </cell>
          <cell r="Y380">
            <v>88080</v>
          </cell>
          <cell r="AB380">
            <v>0</v>
          </cell>
          <cell r="AC380">
            <v>0</v>
          </cell>
          <cell r="AD380">
            <v>0</v>
          </cell>
          <cell r="AE380">
            <v>0</v>
          </cell>
          <cell r="AH380">
            <v>0</v>
          </cell>
          <cell r="AI380">
            <v>0</v>
          </cell>
          <cell r="AJ380">
            <v>0</v>
          </cell>
          <cell r="AK380">
            <v>0</v>
          </cell>
        </row>
        <row r="381">
          <cell r="B381">
            <v>38565</v>
          </cell>
          <cell r="C381">
            <v>5</v>
          </cell>
          <cell r="D381">
            <v>326160</v>
          </cell>
          <cell r="E381">
            <v>5280.701595092024</v>
          </cell>
          <cell r="F381">
            <v>0</v>
          </cell>
          <cell r="G381">
            <v>326160</v>
          </cell>
          <cell r="J381">
            <v>163880</v>
          </cell>
          <cell r="K381">
            <v>2701.9290558587913</v>
          </cell>
          <cell r="L381">
            <v>0</v>
          </cell>
          <cell r="M381">
            <v>163880</v>
          </cell>
          <cell r="P381">
            <v>163080</v>
          </cell>
          <cell r="Q381">
            <v>2730.5567837989042</v>
          </cell>
          <cell r="R381">
            <v>0</v>
          </cell>
          <cell r="S381">
            <v>163080</v>
          </cell>
          <cell r="V381">
            <v>88080</v>
          </cell>
          <cell r="W381">
            <v>1445.8698999999999</v>
          </cell>
          <cell r="X381">
            <v>0</v>
          </cell>
          <cell r="Y381">
            <v>88080</v>
          </cell>
          <cell r="AB381">
            <v>0</v>
          </cell>
          <cell r="AC381">
            <v>0</v>
          </cell>
          <cell r="AD381">
            <v>0</v>
          </cell>
          <cell r="AE381">
            <v>0</v>
          </cell>
          <cell r="AH381">
            <v>0</v>
          </cell>
          <cell r="AI381">
            <v>0</v>
          </cell>
          <cell r="AJ381">
            <v>0</v>
          </cell>
          <cell r="AK381">
            <v>0</v>
          </cell>
        </row>
        <row r="382">
          <cell r="B382">
            <v>38596</v>
          </cell>
          <cell r="C382">
            <v>6</v>
          </cell>
          <cell r="D382">
            <v>326160</v>
          </cell>
          <cell r="E382">
            <v>5280.701595092024</v>
          </cell>
          <cell r="F382">
            <v>0</v>
          </cell>
          <cell r="G382">
            <v>326160</v>
          </cell>
          <cell r="J382">
            <v>163880</v>
          </cell>
          <cell r="K382">
            <v>2701.9290558587913</v>
          </cell>
          <cell r="L382">
            <v>0</v>
          </cell>
          <cell r="M382">
            <v>163880</v>
          </cell>
          <cell r="P382">
            <v>163080</v>
          </cell>
          <cell r="Q382">
            <v>2730.5567837989042</v>
          </cell>
          <cell r="R382">
            <v>0</v>
          </cell>
          <cell r="S382">
            <v>163080</v>
          </cell>
          <cell r="V382">
            <v>88080</v>
          </cell>
          <cell r="W382">
            <v>1445.8698999999999</v>
          </cell>
          <cell r="X382">
            <v>0</v>
          </cell>
          <cell r="Y382">
            <v>88080</v>
          </cell>
          <cell r="AB382">
            <v>0</v>
          </cell>
          <cell r="AC382">
            <v>0</v>
          </cell>
          <cell r="AD382">
            <v>0</v>
          </cell>
          <cell r="AE382">
            <v>0</v>
          </cell>
          <cell r="AH382">
            <v>0</v>
          </cell>
          <cell r="AI382">
            <v>0</v>
          </cell>
          <cell r="AJ382">
            <v>0</v>
          </cell>
          <cell r="AK382">
            <v>0</v>
          </cell>
        </row>
        <row r="383">
          <cell r="B383">
            <v>38626</v>
          </cell>
          <cell r="C383">
            <v>7</v>
          </cell>
          <cell r="D383">
            <v>326160</v>
          </cell>
          <cell r="E383">
            <v>5280.701595092024</v>
          </cell>
          <cell r="F383">
            <v>27160</v>
          </cell>
          <cell r="G383">
            <v>299000</v>
          </cell>
          <cell r="J383">
            <v>163880</v>
          </cell>
          <cell r="K383">
            <v>2701.9290558587913</v>
          </cell>
          <cell r="L383">
            <v>13630</v>
          </cell>
          <cell r="M383">
            <v>150250</v>
          </cell>
          <cell r="P383">
            <v>163080</v>
          </cell>
          <cell r="Q383">
            <v>2730.5567837989042</v>
          </cell>
          <cell r="R383">
            <v>13580</v>
          </cell>
          <cell r="S383">
            <v>149500</v>
          </cell>
          <cell r="V383">
            <v>88080</v>
          </cell>
          <cell r="W383">
            <v>1445.8698999999999</v>
          </cell>
          <cell r="X383">
            <v>7330</v>
          </cell>
          <cell r="Y383">
            <v>80750</v>
          </cell>
          <cell r="AB383">
            <v>0</v>
          </cell>
          <cell r="AC383">
            <v>0</v>
          </cell>
          <cell r="AD383">
            <v>0</v>
          </cell>
          <cell r="AE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</row>
        <row r="384">
          <cell r="B384">
            <v>38657</v>
          </cell>
          <cell r="C384">
            <v>8</v>
          </cell>
          <cell r="D384">
            <v>299000</v>
          </cell>
          <cell r="E384">
            <v>4840.96693933197</v>
          </cell>
          <cell r="F384">
            <v>0</v>
          </cell>
          <cell r="G384">
            <v>299000</v>
          </cell>
          <cell r="J384">
            <v>150250</v>
          </cell>
          <cell r="K384">
            <v>2477.2079609640191</v>
          </cell>
          <cell r="L384">
            <v>0</v>
          </cell>
          <cell r="M384">
            <v>150250</v>
          </cell>
          <cell r="P384">
            <v>149500</v>
          </cell>
          <cell r="Q384">
            <v>2503.1778217925939</v>
          </cell>
          <cell r="R384">
            <v>0</v>
          </cell>
          <cell r="S384">
            <v>149500</v>
          </cell>
          <cell r="V384">
            <v>80750</v>
          </cell>
          <cell r="W384">
            <v>1325.5448958333334</v>
          </cell>
          <cell r="X384">
            <v>0</v>
          </cell>
          <cell r="Y384">
            <v>80750</v>
          </cell>
          <cell r="AB384">
            <v>0</v>
          </cell>
          <cell r="AC384">
            <v>0</v>
          </cell>
          <cell r="AD384">
            <v>0</v>
          </cell>
          <cell r="AE384">
            <v>0</v>
          </cell>
          <cell r="AH384">
            <v>0</v>
          </cell>
          <cell r="AI384">
            <v>0</v>
          </cell>
          <cell r="AJ384">
            <v>0</v>
          </cell>
          <cell r="AK384">
            <v>0</v>
          </cell>
        </row>
        <row r="385">
          <cell r="B385">
            <v>38687</v>
          </cell>
          <cell r="C385">
            <v>9</v>
          </cell>
          <cell r="D385">
            <v>299000</v>
          </cell>
          <cell r="E385">
            <v>4840.96693933197</v>
          </cell>
          <cell r="F385">
            <v>0</v>
          </cell>
          <cell r="G385">
            <v>299000</v>
          </cell>
          <cell r="J385">
            <v>150250</v>
          </cell>
          <cell r="K385">
            <v>2477.2079609640191</v>
          </cell>
          <cell r="L385">
            <v>0</v>
          </cell>
          <cell r="M385">
            <v>150250</v>
          </cell>
          <cell r="P385">
            <v>149500</v>
          </cell>
          <cell r="Q385">
            <v>2503.1778217925939</v>
          </cell>
          <cell r="R385">
            <v>0</v>
          </cell>
          <cell r="S385">
            <v>149500</v>
          </cell>
          <cell r="V385">
            <v>80750</v>
          </cell>
          <cell r="W385">
            <v>1325.5448958333334</v>
          </cell>
          <cell r="X385">
            <v>0</v>
          </cell>
          <cell r="Y385">
            <v>80750</v>
          </cell>
          <cell r="AB385">
            <v>0</v>
          </cell>
          <cell r="AC385">
            <v>0</v>
          </cell>
          <cell r="AD385">
            <v>0</v>
          </cell>
          <cell r="AE385">
            <v>0</v>
          </cell>
          <cell r="AH385">
            <v>0</v>
          </cell>
          <cell r="AI385">
            <v>0</v>
          </cell>
          <cell r="AJ385">
            <v>0</v>
          </cell>
          <cell r="AK385">
            <v>0</v>
          </cell>
        </row>
        <row r="386">
          <cell r="B386">
            <v>38718</v>
          </cell>
          <cell r="C386">
            <v>10</v>
          </cell>
          <cell r="D386">
            <v>299000</v>
          </cell>
          <cell r="E386">
            <v>4840.96693933197</v>
          </cell>
          <cell r="F386">
            <v>27160</v>
          </cell>
          <cell r="G386">
            <v>271840</v>
          </cell>
          <cell r="J386">
            <v>150250</v>
          </cell>
          <cell r="K386">
            <v>2477.2079609640191</v>
          </cell>
          <cell r="L386">
            <v>13630</v>
          </cell>
          <cell r="M386">
            <v>136620</v>
          </cell>
          <cell r="P386">
            <v>149500</v>
          </cell>
          <cell r="Q386">
            <v>2503.1778217925939</v>
          </cell>
          <cell r="R386">
            <v>13580</v>
          </cell>
          <cell r="S386">
            <v>135920</v>
          </cell>
          <cell r="V386">
            <v>80750</v>
          </cell>
          <cell r="W386">
            <v>1325.5448958333334</v>
          </cell>
          <cell r="X386">
            <v>7330</v>
          </cell>
          <cell r="Y386">
            <v>73420</v>
          </cell>
          <cell r="AB386">
            <v>0</v>
          </cell>
          <cell r="AC386">
            <v>0</v>
          </cell>
          <cell r="AD386">
            <v>0</v>
          </cell>
          <cell r="AE386">
            <v>0</v>
          </cell>
          <cell r="AH386">
            <v>0</v>
          </cell>
          <cell r="AI386">
            <v>0</v>
          </cell>
          <cell r="AJ386">
            <v>0</v>
          </cell>
          <cell r="AK386">
            <v>0</v>
          </cell>
        </row>
        <row r="387">
          <cell r="B387">
            <v>38749</v>
          </cell>
          <cell r="C387">
            <v>11</v>
          </cell>
          <cell r="D387">
            <v>271840</v>
          </cell>
          <cell r="E387">
            <v>4401.2322835719151</v>
          </cell>
          <cell r="F387">
            <v>0</v>
          </cell>
          <cell r="G387">
            <v>271840</v>
          </cell>
          <cell r="J387">
            <v>136620</v>
          </cell>
          <cell r="K387">
            <v>2252.4868660692464</v>
          </cell>
          <cell r="L387">
            <v>0</v>
          </cell>
          <cell r="M387">
            <v>136620</v>
          </cell>
          <cell r="P387">
            <v>135920</v>
          </cell>
          <cell r="Q387">
            <v>2275.7988597862836</v>
          </cell>
          <cell r="R387">
            <v>0</v>
          </cell>
          <cell r="S387">
            <v>135920</v>
          </cell>
          <cell r="V387">
            <v>73420</v>
          </cell>
          <cell r="W387">
            <v>1205.2198916666666</v>
          </cell>
          <cell r="X387">
            <v>0</v>
          </cell>
          <cell r="Y387">
            <v>73420</v>
          </cell>
          <cell r="AB387">
            <v>0</v>
          </cell>
          <cell r="AC387">
            <v>0</v>
          </cell>
          <cell r="AD387">
            <v>0</v>
          </cell>
          <cell r="AE387">
            <v>0</v>
          </cell>
          <cell r="AH387">
            <v>0</v>
          </cell>
          <cell r="AI387">
            <v>0</v>
          </cell>
          <cell r="AJ387">
            <v>0</v>
          </cell>
          <cell r="AK387">
            <v>0</v>
          </cell>
        </row>
        <row r="388">
          <cell r="A388">
            <v>9</v>
          </cell>
          <cell r="B388">
            <v>38777</v>
          </cell>
          <cell r="C388">
            <v>12</v>
          </cell>
          <cell r="D388">
            <v>271840</v>
          </cell>
          <cell r="E388">
            <v>4401.2322835719151</v>
          </cell>
          <cell r="F388">
            <v>0</v>
          </cell>
          <cell r="G388">
            <v>271840</v>
          </cell>
          <cell r="H388">
            <v>62488.949829584191</v>
          </cell>
          <cell r="I388">
            <v>108640</v>
          </cell>
          <cell r="J388">
            <v>136620</v>
          </cell>
          <cell r="K388">
            <v>2252.4868660692464</v>
          </cell>
          <cell r="L388">
            <v>0</v>
          </cell>
          <cell r="M388">
            <v>136620</v>
          </cell>
          <cell r="N388">
            <v>31973.706480515953</v>
          </cell>
          <cell r="O388">
            <v>54520</v>
          </cell>
          <cell r="P388">
            <v>135920</v>
          </cell>
          <cell r="Q388">
            <v>2275.7988597862836</v>
          </cell>
          <cell r="R388">
            <v>0</v>
          </cell>
          <cell r="S388">
            <v>135920</v>
          </cell>
          <cell r="T388">
            <v>32311.923481574224</v>
          </cell>
          <cell r="U388">
            <v>54320</v>
          </cell>
          <cell r="V388">
            <v>73420</v>
          </cell>
          <cell r="W388">
            <v>1205.2198916666666</v>
          </cell>
          <cell r="X388">
            <v>0</v>
          </cell>
          <cell r="Y388">
            <v>73420</v>
          </cell>
          <cell r="Z388">
            <v>17109.788791666666</v>
          </cell>
          <cell r="AA388">
            <v>29320</v>
          </cell>
          <cell r="AB388">
            <v>0</v>
          </cell>
          <cell r="AC388">
            <v>0</v>
          </cell>
          <cell r="AD388">
            <v>0</v>
          </cell>
          <cell r="AE388">
            <v>0</v>
          </cell>
          <cell r="AF388">
            <v>0</v>
          </cell>
          <cell r="AG388">
            <v>0</v>
          </cell>
          <cell r="AH388">
            <v>0</v>
          </cell>
          <cell r="AI388">
            <v>0</v>
          </cell>
          <cell r="AJ388">
            <v>0</v>
          </cell>
          <cell r="AK388">
            <v>0</v>
          </cell>
          <cell r="AL388">
            <v>0</v>
          </cell>
          <cell r="AM388">
            <v>0</v>
          </cell>
        </row>
        <row r="389">
          <cell r="B389">
            <v>38808</v>
          </cell>
          <cell r="C389">
            <v>1</v>
          </cell>
          <cell r="D389">
            <v>271840</v>
          </cell>
          <cell r="E389">
            <v>4401.2322835719151</v>
          </cell>
          <cell r="F389">
            <v>27160</v>
          </cell>
          <cell r="G389">
            <v>244680</v>
          </cell>
          <cell r="J389">
            <v>136620</v>
          </cell>
          <cell r="K389">
            <v>2252.4868660692464</v>
          </cell>
          <cell r="L389">
            <v>13630</v>
          </cell>
          <cell r="M389">
            <v>122990</v>
          </cell>
          <cell r="P389">
            <v>135920</v>
          </cell>
          <cell r="Q389">
            <v>2275.7988597862836</v>
          </cell>
          <cell r="R389">
            <v>13580</v>
          </cell>
          <cell r="S389">
            <v>122340</v>
          </cell>
          <cell r="V389">
            <v>73420</v>
          </cell>
          <cell r="W389">
            <v>1205.2198916666666</v>
          </cell>
          <cell r="X389">
            <v>7330</v>
          </cell>
          <cell r="Y389">
            <v>66090</v>
          </cell>
          <cell r="AB389">
            <v>0</v>
          </cell>
          <cell r="AC389">
            <v>0</v>
          </cell>
          <cell r="AD389">
            <v>0</v>
          </cell>
          <cell r="AE389">
            <v>0</v>
          </cell>
          <cell r="AH389">
            <v>0</v>
          </cell>
          <cell r="AI389">
            <v>0</v>
          </cell>
          <cell r="AJ389">
            <v>0</v>
          </cell>
          <cell r="AK389">
            <v>0</v>
          </cell>
        </row>
        <row r="390">
          <cell r="B390">
            <v>38838</v>
          </cell>
          <cell r="C390">
            <v>2</v>
          </cell>
          <cell r="D390">
            <v>244680</v>
          </cell>
          <cell r="E390">
            <v>3961.4976278118611</v>
          </cell>
          <cell r="F390">
            <v>0</v>
          </cell>
          <cell r="G390">
            <v>244680</v>
          </cell>
          <cell r="J390">
            <v>122990</v>
          </cell>
          <cell r="K390">
            <v>2027.7657711744739</v>
          </cell>
          <cell r="L390">
            <v>0</v>
          </cell>
          <cell r="M390">
            <v>122990</v>
          </cell>
          <cell r="P390">
            <v>122340</v>
          </cell>
          <cell r="Q390">
            <v>2048.4198977799729</v>
          </cell>
          <cell r="R390">
            <v>0</v>
          </cell>
          <cell r="S390">
            <v>122340</v>
          </cell>
          <cell r="V390">
            <v>66090</v>
          </cell>
          <cell r="W390">
            <v>1084.8948874999999</v>
          </cell>
          <cell r="X390">
            <v>0</v>
          </cell>
          <cell r="Y390">
            <v>66090</v>
          </cell>
          <cell r="AB390">
            <v>0</v>
          </cell>
          <cell r="AC390">
            <v>0</v>
          </cell>
          <cell r="AD390">
            <v>0</v>
          </cell>
          <cell r="AE390">
            <v>0</v>
          </cell>
          <cell r="AH390">
            <v>0</v>
          </cell>
          <cell r="AI390">
            <v>0</v>
          </cell>
          <cell r="AJ390">
            <v>0</v>
          </cell>
          <cell r="AK390">
            <v>0</v>
          </cell>
        </row>
        <row r="391">
          <cell r="B391">
            <v>38869</v>
          </cell>
          <cell r="C391">
            <v>3</v>
          </cell>
          <cell r="D391">
            <v>244680</v>
          </cell>
          <cell r="E391">
            <v>3961.4976278118611</v>
          </cell>
          <cell r="F391">
            <v>0</v>
          </cell>
          <cell r="G391">
            <v>244680</v>
          </cell>
          <cell r="J391">
            <v>122990</v>
          </cell>
          <cell r="K391">
            <v>2027.7657711744739</v>
          </cell>
          <cell r="L391">
            <v>0</v>
          </cell>
          <cell r="M391">
            <v>122990</v>
          </cell>
          <cell r="P391">
            <v>122340</v>
          </cell>
          <cell r="Q391">
            <v>2048.4198977799729</v>
          </cell>
          <cell r="R391">
            <v>0</v>
          </cell>
          <cell r="S391">
            <v>122340</v>
          </cell>
          <cell r="V391">
            <v>66090</v>
          </cell>
          <cell r="W391">
            <v>1084.8948874999999</v>
          </cell>
          <cell r="X391">
            <v>0</v>
          </cell>
          <cell r="Y391">
            <v>66090</v>
          </cell>
          <cell r="AB391">
            <v>0</v>
          </cell>
          <cell r="AC391">
            <v>0</v>
          </cell>
          <cell r="AD391">
            <v>0</v>
          </cell>
          <cell r="AE391">
            <v>0</v>
          </cell>
          <cell r="AH391">
            <v>0</v>
          </cell>
          <cell r="AI391">
            <v>0</v>
          </cell>
          <cell r="AJ391">
            <v>0</v>
          </cell>
          <cell r="AK391">
            <v>0</v>
          </cell>
        </row>
        <row r="392">
          <cell r="B392">
            <v>38899</v>
          </cell>
          <cell r="C392">
            <v>4</v>
          </cell>
          <cell r="D392">
            <v>244680</v>
          </cell>
          <cell r="E392">
            <v>3961.4976278118611</v>
          </cell>
          <cell r="F392">
            <v>27160</v>
          </cell>
          <cell r="G392">
            <v>217520</v>
          </cell>
          <cell r="J392">
            <v>122990</v>
          </cell>
          <cell r="K392">
            <v>2027.7657711744739</v>
          </cell>
          <cell r="L392">
            <v>13630</v>
          </cell>
          <cell r="M392">
            <v>109360</v>
          </cell>
          <cell r="P392">
            <v>122340</v>
          </cell>
          <cell r="Q392">
            <v>2048.4198977799729</v>
          </cell>
          <cell r="R392">
            <v>13580</v>
          </cell>
          <cell r="S392">
            <v>108760</v>
          </cell>
          <cell r="V392">
            <v>66090</v>
          </cell>
          <cell r="W392">
            <v>1084.8948874999999</v>
          </cell>
          <cell r="X392">
            <v>7330</v>
          </cell>
          <cell r="Y392">
            <v>58760</v>
          </cell>
          <cell r="AB392">
            <v>0</v>
          </cell>
          <cell r="AC392">
            <v>0</v>
          </cell>
          <cell r="AD392">
            <v>0</v>
          </cell>
          <cell r="AE392">
            <v>0</v>
          </cell>
          <cell r="AH392">
            <v>0</v>
          </cell>
          <cell r="AI392">
            <v>0</v>
          </cell>
          <cell r="AJ392">
            <v>0</v>
          </cell>
          <cell r="AK392">
            <v>0</v>
          </cell>
        </row>
        <row r="393">
          <cell r="B393">
            <v>38930</v>
          </cell>
          <cell r="C393">
            <v>5</v>
          </cell>
          <cell r="D393">
            <v>217520</v>
          </cell>
          <cell r="E393">
            <v>3521.7629720518066</v>
          </cell>
          <cell r="F393">
            <v>0</v>
          </cell>
          <cell r="G393">
            <v>217520</v>
          </cell>
          <cell r="J393">
            <v>109360</v>
          </cell>
          <cell r="K393">
            <v>1803.0446762797012</v>
          </cell>
          <cell r="L393">
            <v>0</v>
          </cell>
          <cell r="M393">
            <v>109360</v>
          </cell>
          <cell r="P393">
            <v>108760</v>
          </cell>
          <cell r="Q393">
            <v>1821.0409357736623</v>
          </cell>
          <cell r="R393">
            <v>0</v>
          </cell>
          <cell r="S393">
            <v>108760</v>
          </cell>
          <cell r="V393">
            <v>58760</v>
          </cell>
          <cell r="W393">
            <v>964.56988333333322</v>
          </cell>
          <cell r="X393">
            <v>0</v>
          </cell>
          <cell r="Y393">
            <v>58760</v>
          </cell>
          <cell r="AB393">
            <v>0</v>
          </cell>
          <cell r="AC393">
            <v>0</v>
          </cell>
          <cell r="AD393">
            <v>0</v>
          </cell>
          <cell r="AE393">
            <v>0</v>
          </cell>
          <cell r="AH393">
            <v>0</v>
          </cell>
          <cell r="AI393">
            <v>0</v>
          </cell>
          <cell r="AJ393">
            <v>0</v>
          </cell>
          <cell r="AK393">
            <v>0</v>
          </cell>
        </row>
        <row r="394">
          <cell r="B394">
            <v>38961</v>
          </cell>
          <cell r="C394">
            <v>6</v>
          </cell>
          <cell r="D394">
            <v>217520</v>
          </cell>
          <cell r="E394">
            <v>3521.7629720518066</v>
          </cell>
          <cell r="F394">
            <v>0</v>
          </cell>
          <cell r="G394">
            <v>217520</v>
          </cell>
          <cell r="J394">
            <v>109360</v>
          </cell>
          <cell r="K394">
            <v>1803.0446762797012</v>
          </cell>
          <cell r="L394">
            <v>0</v>
          </cell>
          <cell r="M394">
            <v>109360</v>
          </cell>
          <cell r="P394">
            <v>108760</v>
          </cell>
          <cell r="Q394">
            <v>1821.0409357736623</v>
          </cell>
          <cell r="R394">
            <v>0</v>
          </cell>
          <cell r="S394">
            <v>108760</v>
          </cell>
          <cell r="V394">
            <v>58760</v>
          </cell>
          <cell r="W394">
            <v>964.56988333333322</v>
          </cell>
          <cell r="X394">
            <v>0</v>
          </cell>
          <cell r="Y394">
            <v>58760</v>
          </cell>
          <cell r="AB394">
            <v>0</v>
          </cell>
          <cell r="AC394">
            <v>0</v>
          </cell>
          <cell r="AD394">
            <v>0</v>
          </cell>
          <cell r="AE394">
            <v>0</v>
          </cell>
          <cell r="AH394">
            <v>0</v>
          </cell>
          <cell r="AI394">
            <v>0</v>
          </cell>
          <cell r="AJ394">
            <v>0</v>
          </cell>
          <cell r="AK394">
            <v>0</v>
          </cell>
        </row>
        <row r="395">
          <cell r="B395">
            <v>38991</v>
          </cell>
          <cell r="C395">
            <v>7</v>
          </cell>
          <cell r="D395">
            <v>217520</v>
          </cell>
          <cell r="E395">
            <v>3521.7629720518066</v>
          </cell>
          <cell r="F395">
            <v>27190</v>
          </cell>
          <cell r="G395">
            <v>190330</v>
          </cell>
          <cell r="J395">
            <v>109360</v>
          </cell>
          <cell r="K395">
            <v>1803.0446762797012</v>
          </cell>
          <cell r="L395">
            <v>13670</v>
          </cell>
          <cell r="M395">
            <v>95690</v>
          </cell>
          <cell r="P395">
            <v>108760</v>
          </cell>
          <cell r="Q395">
            <v>1821.0409357736623</v>
          </cell>
          <cell r="R395">
            <v>13595</v>
          </cell>
          <cell r="S395">
            <v>95165</v>
          </cell>
          <cell r="V395">
            <v>58760</v>
          </cell>
          <cell r="W395">
            <v>964.56988333333322</v>
          </cell>
          <cell r="X395">
            <v>7345</v>
          </cell>
          <cell r="Y395">
            <v>51415</v>
          </cell>
          <cell r="AB395">
            <v>0</v>
          </cell>
          <cell r="AC395">
            <v>0</v>
          </cell>
          <cell r="AD395">
            <v>0</v>
          </cell>
          <cell r="AE395">
            <v>0</v>
          </cell>
          <cell r="AH395">
            <v>0</v>
          </cell>
          <cell r="AI395">
            <v>0</v>
          </cell>
          <cell r="AJ395">
            <v>0</v>
          </cell>
          <cell r="AK395">
            <v>0</v>
          </cell>
        </row>
        <row r="396">
          <cell r="B396">
            <v>39022</v>
          </cell>
          <cell r="C396">
            <v>8</v>
          </cell>
          <cell r="D396">
            <v>190330</v>
          </cell>
          <cell r="E396">
            <v>3081.5426005453305</v>
          </cell>
          <cell r="F396">
            <v>0</v>
          </cell>
          <cell r="G396">
            <v>190330</v>
          </cell>
          <cell r="J396">
            <v>95690</v>
          </cell>
          <cell r="K396">
            <v>1577.6640917447385</v>
          </cell>
          <cell r="L396">
            <v>0</v>
          </cell>
          <cell r="M396">
            <v>95690</v>
          </cell>
          <cell r="P396">
            <v>95165</v>
          </cell>
          <cell r="Q396">
            <v>1593.4108188019545</v>
          </cell>
          <cell r="R396">
            <v>0</v>
          </cell>
          <cell r="S396">
            <v>95165</v>
          </cell>
          <cell r="V396">
            <v>51415</v>
          </cell>
          <cell r="W396">
            <v>843.99864791666653</v>
          </cell>
          <cell r="X396">
            <v>0</v>
          </cell>
          <cell r="Y396">
            <v>51415</v>
          </cell>
          <cell r="AB396">
            <v>0</v>
          </cell>
          <cell r="AC396">
            <v>0</v>
          </cell>
          <cell r="AD396">
            <v>0</v>
          </cell>
          <cell r="AE396">
            <v>0</v>
          </cell>
          <cell r="AH396">
            <v>0</v>
          </cell>
          <cell r="AI396">
            <v>0</v>
          </cell>
          <cell r="AJ396">
            <v>0</v>
          </cell>
          <cell r="AK396">
            <v>0</v>
          </cell>
        </row>
        <row r="397">
          <cell r="B397">
            <v>39052</v>
          </cell>
          <cell r="C397">
            <v>9</v>
          </cell>
          <cell r="D397">
            <v>190330</v>
          </cell>
          <cell r="E397">
            <v>3081.5426005453305</v>
          </cell>
          <cell r="F397">
            <v>0</v>
          </cell>
          <cell r="G397">
            <v>190330</v>
          </cell>
          <cell r="J397">
            <v>95690</v>
          </cell>
          <cell r="K397">
            <v>1577.6640917447385</v>
          </cell>
          <cell r="L397">
            <v>0</v>
          </cell>
          <cell r="M397">
            <v>95690</v>
          </cell>
          <cell r="P397">
            <v>95165</v>
          </cell>
          <cell r="Q397">
            <v>1593.4108188019545</v>
          </cell>
          <cell r="R397">
            <v>0</v>
          </cell>
          <cell r="S397">
            <v>95165</v>
          </cell>
          <cell r="V397">
            <v>51415</v>
          </cell>
          <cell r="W397">
            <v>843.99864791666653</v>
          </cell>
          <cell r="X397">
            <v>0</v>
          </cell>
          <cell r="Y397">
            <v>51415</v>
          </cell>
          <cell r="AB397">
            <v>0</v>
          </cell>
          <cell r="AC397">
            <v>0</v>
          </cell>
          <cell r="AD397">
            <v>0</v>
          </cell>
          <cell r="AE397">
            <v>0</v>
          </cell>
          <cell r="AH397">
            <v>0</v>
          </cell>
          <cell r="AI397">
            <v>0</v>
          </cell>
          <cell r="AJ397">
            <v>0</v>
          </cell>
          <cell r="AK397">
            <v>0</v>
          </cell>
        </row>
        <row r="398">
          <cell r="B398">
            <v>39083</v>
          </cell>
          <cell r="C398">
            <v>10</v>
          </cell>
          <cell r="D398">
            <v>190330</v>
          </cell>
          <cell r="E398">
            <v>3081.5426005453305</v>
          </cell>
          <cell r="F398">
            <v>27190</v>
          </cell>
          <cell r="G398">
            <v>163140</v>
          </cell>
          <cell r="J398">
            <v>95690</v>
          </cell>
          <cell r="K398">
            <v>1577.6640917447385</v>
          </cell>
          <cell r="L398">
            <v>13670</v>
          </cell>
          <cell r="M398">
            <v>82020</v>
          </cell>
          <cell r="P398">
            <v>95165</v>
          </cell>
          <cell r="Q398">
            <v>1593.4108188019545</v>
          </cell>
          <cell r="R398">
            <v>13595</v>
          </cell>
          <cell r="S398">
            <v>81570</v>
          </cell>
          <cell r="V398">
            <v>51415</v>
          </cell>
          <cell r="W398">
            <v>843.99864791666653</v>
          </cell>
          <cell r="X398">
            <v>7345</v>
          </cell>
          <cell r="Y398">
            <v>44070</v>
          </cell>
          <cell r="AB398">
            <v>0</v>
          </cell>
          <cell r="AC398">
            <v>0</v>
          </cell>
          <cell r="AD398">
            <v>0</v>
          </cell>
          <cell r="AE398">
            <v>0</v>
          </cell>
          <cell r="AH398">
            <v>0</v>
          </cell>
          <cell r="AI398">
            <v>0</v>
          </cell>
          <cell r="AJ398">
            <v>0</v>
          </cell>
          <cell r="AK398">
            <v>0</v>
          </cell>
        </row>
        <row r="399">
          <cell r="B399">
            <v>39114</v>
          </cell>
          <cell r="C399">
            <v>11</v>
          </cell>
          <cell r="D399">
            <v>163140</v>
          </cell>
          <cell r="E399">
            <v>2641.3222290388549</v>
          </cell>
          <cell r="F399">
            <v>0</v>
          </cell>
          <cell r="G399">
            <v>163140</v>
          </cell>
          <cell r="J399">
            <v>82020</v>
          </cell>
          <cell r="K399">
            <v>1352.2835072097757</v>
          </cell>
          <cell r="L399">
            <v>0</v>
          </cell>
          <cell r="M399">
            <v>82020</v>
          </cell>
          <cell r="P399">
            <v>81570</v>
          </cell>
          <cell r="Q399">
            <v>1365.7807018302467</v>
          </cell>
          <cell r="R399">
            <v>0</v>
          </cell>
          <cell r="S399">
            <v>81570</v>
          </cell>
          <cell r="V399">
            <v>44070</v>
          </cell>
          <cell r="W399">
            <v>723.42741250000006</v>
          </cell>
          <cell r="X399">
            <v>0</v>
          </cell>
          <cell r="Y399">
            <v>44070</v>
          </cell>
          <cell r="AB399">
            <v>0</v>
          </cell>
          <cell r="AC399">
            <v>0</v>
          </cell>
          <cell r="AD399">
            <v>0</v>
          </cell>
          <cell r="AE399">
            <v>0</v>
          </cell>
          <cell r="AH399">
            <v>0</v>
          </cell>
          <cell r="AI399">
            <v>0</v>
          </cell>
          <cell r="AJ399">
            <v>0</v>
          </cell>
          <cell r="AK399">
            <v>0</v>
          </cell>
        </row>
        <row r="400">
          <cell r="A400">
            <v>10</v>
          </cell>
          <cell r="B400">
            <v>39142</v>
          </cell>
          <cell r="C400">
            <v>12</v>
          </cell>
          <cell r="D400">
            <v>163140</v>
          </cell>
          <cell r="E400">
            <v>2641.3222290388549</v>
          </cell>
          <cell r="F400">
            <v>0</v>
          </cell>
          <cell r="G400">
            <v>163140</v>
          </cell>
          <cell r="H400">
            <v>41378.286342876614</v>
          </cell>
          <cell r="I400">
            <v>108700</v>
          </cell>
          <cell r="J400">
            <v>82020</v>
          </cell>
          <cell r="K400">
            <v>1352.2835072097757</v>
          </cell>
          <cell r="L400">
            <v>0</v>
          </cell>
          <cell r="M400">
            <v>82020</v>
          </cell>
          <cell r="N400">
            <v>21182.477498085544</v>
          </cell>
          <cell r="O400">
            <v>54600</v>
          </cell>
          <cell r="P400">
            <v>81570</v>
          </cell>
          <cell r="Q400">
            <v>1365.7807018302467</v>
          </cell>
          <cell r="R400">
            <v>0</v>
          </cell>
          <cell r="S400">
            <v>81570</v>
          </cell>
          <cell r="T400">
            <v>21395.975220513552</v>
          </cell>
          <cell r="U400">
            <v>54350</v>
          </cell>
          <cell r="V400">
            <v>44070</v>
          </cell>
          <cell r="W400">
            <v>723.42741250000006</v>
          </cell>
          <cell r="X400">
            <v>0</v>
          </cell>
          <cell r="Y400">
            <v>44070</v>
          </cell>
          <cell r="Z400">
            <v>11332.464972916667</v>
          </cell>
          <cell r="AA400">
            <v>29350</v>
          </cell>
          <cell r="AB400">
            <v>0</v>
          </cell>
          <cell r="AC400">
            <v>0</v>
          </cell>
          <cell r="AD400">
            <v>0</v>
          </cell>
          <cell r="AE400">
            <v>0</v>
          </cell>
          <cell r="AF400">
            <v>0</v>
          </cell>
          <cell r="AG400">
            <v>0</v>
          </cell>
          <cell r="AH400">
            <v>0</v>
          </cell>
          <cell r="AI400">
            <v>0</v>
          </cell>
          <cell r="AJ400">
            <v>0</v>
          </cell>
          <cell r="AK400">
            <v>0</v>
          </cell>
          <cell r="AL400">
            <v>0</v>
          </cell>
          <cell r="AM400">
            <v>0</v>
          </cell>
        </row>
        <row r="401">
          <cell r="B401">
            <v>39173</v>
          </cell>
          <cell r="C401">
            <v>1</v>
          </cell>
          <cell r="D401">
            <v>163140</v>
          </cell>
          <cell r="E401">
            <v>2641.3222290388549</v>
          </cell>
          <cell r="F401">
            <v>27190</v>
          </cell>
          <cell r="G401">
            <v>135950</v>
          </cell>
          <cell r="J401">
            <v>82020</v>
          </cell>
          <cell r="K401">
            <v>1352.2835072097757</v>
          </cell>
          <cell r="L401">
            <v>13670</v>
          </cell>
          <cell r="M401">
            <v>68350</v>
          </cell>
          <cell r="P401">
            <v>81570</v>
          </cell>
          <cell r="Q401">
            <v>1365.7807018302467</v>
          </cell>
          <cell r="R401">
            <v>13595</v>
          </cell>
          <cell r="S401">
            <v>67975</v>
          </cell>
          <cell r="V401">
            <v>44070</v>
          </cell>
          <cell r="W401">
            <v>723.42741250000006</v>
          </cell>
          <cell r="X401">
            <v>7345</v>
          </cell>
          <cell r="Y401">
            <v>36725</v>
          </cell>
          <cell r="AB401">
            <v>0</v>
          </cell>
          <cell r="AC401">
            <v>0</v>
          </cell>
          <cell r="AD401">
            <v>0</v>
          </cell>
          <cell r="AE401">
            <v>0</v>
          </cell>
          <cell r="AH401">
            <v>0</v>
          </cell>
          <cell r="AI401">
            <v>0</v>
          </cell>
          <cell r="AJ401">
            <v>0</v>
          </cell>
          <cell r="AK401">
            <v>0</v>
          </cell>
        </row>
        <row r="402">
          <cell r="B402">
            <v>39203</v>
          </cell>
          <cell r="C402">
            <v>2</v>
          </cell>
          <cell r="D402">
            <v>135950</v>
          </cell>
          <cell r="E402">
            <v>2201.1018575323792</v>
          </cell>
          <cell r="F402">
            <v>0</v>
          </cell>
          <cell r="G402">
            <v>135950</v>
          </cell>
          <cell r="J402">
            <v>68350</v>
          </cell>
          <cell r="K402">
            <v>1126.9029226748132</v>
          </cell>
          <cell r="L402">
            <v>0</v>
          </cell>
          <cell r="M402">
            <v>68350</v>
          </cell>
          <cell r="P402">
            <v>67975</v>
          </cell>
          <cell r="Q402">
            <v>1138.1505848585389</v>
          </cell>
          <cell r="R402">
            <v>0</v>
          </cell>
          <cell r="S402">
            <v>67975</v>
          </cell>
          <cell r="V402">
            <v>36725</v>
          </cell>
          <cell r="W402">
            <v>602.85617708333336</v>
          </cell>
          <cell r="X402">
            <v>0</v>
          </cell>
          <cell r="Y402">
            <v>36725</v>
          </cell>
          <cell r="AB402">
            <v>0</v>
          </cell>
          <cell r="AC402">
            <v>0</v>
          </cell>
          <cell r="AD402">
            <v>0</v>
          </cell>
          <cell r="AE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</row>
        <row r="403">
          <cell r="B403">
            <v>39234</v>
          </cell>
          <cell r="C403">
            <v>3</v>
          </cell>
          <cell r="D403">
            <v>135950</v>
          </cell>
          <cell r="E403">
            <v>2201.1018575323792</v>
          </cell>
          <cell r="F403">
            <v>0</v>
          </cell>
          <cell r="G403">
            <v>135950</v>
          </cell>
          <cell r="J403">
            <v>68350</v>
          </cell>
          <cell r="K403">
            <v>1126.9029226748132</v>
          </cell>
          <cell r="L403">
            <v>0</v>
          </cell>
          <cell r="M403">
            <v>68350</v>
          </cell>
          <cell r="P403">
            <v>67975</v>
          </cell>
          <cell r="Q403">
            <v>1138.1505848585389</v>
          </cell>
          <cell r="R403">
            <v>0</v>
          </cell>
          <cell r="S403">
            <v>67975</v>
          </cell>
          <cell r="V403">
            <v>36725</v>
          </cell>
          <cell r="W403">
            <v>602.85617708333336</v>
          </cell>
          <cell r="X403">
            <v>0</v>
          </cell>
          <cell r="Y403">
            <v>36725</v>
          </cell>
          <cell r="AB403">
            <v>0</v>
          </cell>
          <cell r="AC403">
            <v>0</v>
          </cell>
          <cell r="AD403">
            <v>0</v>
          </cell>
          <cell r="AE403">
            <v>0</v>
          </cell>
          <cell r="AH403">
            <v>0</v>
          </cell>
          <cell r="AI403">
            <v>0</v>
          </cell>
          <cell r="AJ403">
            <v>0</v>
          </cell>
          <cell r="AK403">
            <v>0</v>
          </cell>
        </row>
        <row r="404">
          <cell r="B404">
            <v>39264</v>
          </cell>
          <cell r="C404">
            <v>4</v>
          </cell>
          <cell r="D404">
            <v>135950</v>
          </cell>
          <cell r="E404">
            <v>2201.1018575323792</v>
          </cell>
          <cell r="F404">
            <v>27190</v>
          </cell>
          <cell r="G404">
            <v>108760</v>
          </cell>
          <cell r="J404">
            <v>68350</v>
          </cell>
          <cell r="K404">
            <v>1126.9029226748132</v>
          </cell>
          <cell r="L404">
            <v>13670</v>
          </cell>
          <cell r="M404">
            <v>54680</v>
          </cell>
          <cell r="P404">
            <v>67975</v>
          </cell>
          <cell r="Q404">
            <v>1138.1505848585389</v>
          </cell>
          <cell r="R404">
            <v>13595</v>
          </cell>
          <cell r="S404">
            <v>54380</v>
          </cell>
          <cell r="V404">
            <v>36725</v>
          </cell>
          <cell r="W404">
            <v>602.85617708333336</v>
          </cell>
          <cell r="X404">
            <v>7345</v>
          </cell>
          <cell r="Y404">
            <v>29380</v>
          </cell>
          <cell r="AB404">
            <v>0</v>
          </cell>
          <cell r="AC404">
            <v>0</v>
          </cell>
          <cell r="AD404">
            <v>0</v>
          </cell>
          <cell r="AE404">
            <v>0</v>
          </cell>
          <cell r="AH404">
            <v>0</v>
          </cell>
          <cell r="AI404">
            <v>0</v>
          </cell>
          <cell r="AJ404">
            <v>0</v>
          </cell>
          <cell r="AK404">
            <v>0</v>
          </cell>
        </row>
        <row r="405">
          <cell r="B405">
            <v>39295</v>
          </cell>
          <cell r="C405">
            <v>5</v>
          </cell>
          <cell r="D405">
            <v>108760</v>
          </cell>
          <cell r="E405">
            <v>1760.8814860259033</v>
          </cell>
          <cell r="F405">
            <v>0</v>
          </cell>
          <cell r="G405">
            <v>108760</v>
          </cell>
          <cell r="J405">
            <v>54680</v>
          </cell>
          <cell r="K405">
            <v>901.5223381398506</v>
          </cell>
          <cell r="L405">
            <v>0</v>
          </cell>
          <cell r="M405">
            <v>54680</v>
          </cell>
          <cell r="P405">
            <v>54380</v>
          </cell>
          <cell r="Q405">
            <v>910.52046788683117</v>
          </cell>
          <cell r="R405">
            <v>0</v>
          </cell>
          <cell r="S405">
            <v>54380</v>
          </cell>
          <cell r="V405">
            <v>29380</v>
          </cell>
          <cell r="W405">
            <v>482.28494166666661</v>
          </cell>
          <cell r="X405">
            <v>0</v>
          </cell>
          <cell r="Y405">
            <v>29380</v>
          </cell>
          <cell r="AB405">
            <v>0</v>
          </cell>
          <cell r="AC405">
            <v>0</v>
          </cell>
          <cell r="AD405">
            <v>0</v>
          </cell>
          <cell r="AE405">
            <v>0</v>
          </cell>
          <cell r="AH405">
            <v>0</v>
          </cell>
          <cell r="AI405">
            <v>0</v>
          </cell>
          <cell r="AJ405">
            <v>0</v>
          </cell>
          <cell r="AK405">
            <v>0</v>
          </cell>
        </row>
        <row r="406">
          <cell r="B406">
            <v>39326</v>
          </cell>
          <cell r="C406">
            <v>6</v>
          </cell>
          <cell r="D406">
            <v>108760</v>
          </cell>
          <cell r="E406">
            <v>1760.8814860259033</v>
          </cell>
          <cell r="F406">
            <v>0</v>
          </cell>
          <cell r="G406">
            <v>108760</v>
          </cell>
          <cell r="J406">
            <v>54680</v>
          </cell>
          <cell r="K406">
            <v>901.5223381398506</v>
          </cell>
          <cell r="L406">
            <v>0</v>
          </cell>
          <cell r="M406">
            <v>54680</v>
          </cell>
          <cell r="P406">
            <v>54380</v>
          </cell>
          <cell r="Q406">
            <v>910.52046788683117</v>
          </cell>
          <cell r="R406">
            <v>0</v>
          </cell>
          <cell r="S406">
            <v>54380</v>
          </cell>
          <cell r="V406">
            <v>29380</v>
          </cell>
          <cell r="W406">
            <v>482.28494166666661</v>
          </cell>
          <cell r="X406">
            <v>0</v>
          </cell>
          <cell r="Y406">
            <v>29380</v>
          </cell>
          <cell r="AB406">
            <v>0</v>
          </cell>
          <cell r="AC406">
            <v>0</v>
          </cell>
          <cell r="AD406">
            <v>0</v>
          </cell>
          <cell r="AE406">
            <v>0</v>
          </cell>
          <cell r="AH406">
            <v>0</v>
          </cell>
          <cell r="AI406">
            <v>0</v>
          </cell>
          <cell r="AJ406">
            <v>0</v>
          </cell>
          <cell r="AK406">
            <v>0</v>
          </cell>
        </row>
        <row r="407">
          <cell r="B407">
            <v>39356</v>
          </cell>
          <cell r="C407">
            <v>7</v>
          </cell>
          <cell r="D407">
            <v>108760</v>
          </cell>
          <cell r="E407">
            <v>1760.8814860259033</v>
          </cell>
          <cell r="F407">
            <v>27190</v>
          </cell>
          <cell r="G407">
            <v>81570</v>
          </cell>
          <cell r="J407">
            <v>54680</v>
          </cell>
          <cell r="K407">
            <v>901.5223381398506</v>
          </cell>
          <cell r="L407">
            <v>13670</v>
          </cell>
          <cell r="M407">
            <v>41010</v>
          </cell>
          <cell r="P407">
            <v>54380</v>
          </cell>
          <cell r="Q407">
            <v>910.52046788683117</v>
          </cell>
          <cell r="R407">
            <v>13595</v>
          </cell>
          <cell r="S407">
            <v>40785</v>
          </cell>
          <cell r="V407">
            <v>29380</v>
          </cell>
          <cell r="W407">
            <v>482.28494166666661</v>
          </cell>
          <cell r="X407">
            <v>7345</v>
          </cell>
          <cell r="Y407">
            <v>22035</v>
          </cell>
          <cell r="AB407">
            <v>0</v>
          </cell>
          <cell r="AC407">
            <v>0</v>
          </cell>
          <cell r="AD407">
            <v>0</v>
          </cell>
          <cell r="AE407">
            <v>0</v>
          </cell>
          <cell r="AH407">
            <v>0</v>
          </cell>
          <cell r="AI407">
            <v>0</v>
          </cell>
          <cell r="AJ407">
            <v>0</v>
          </cell>
          <cell r="AK407">
            <v>0</v>
          </cell>
        </row>
        <row r="408">
          <cell r="B408">
            <v>39387</v>
          </cell>
          <cell r="C408">
            <v>8</v>
          </cell>
          <cell r="D408">
            <v>81570</v>
          </cell>
          <cell r="E408">
            <v>1320.6611145194274</v>
          </cell>
          <cell r="F408">
            <v>0</v>
          </cell>
          <cell r="G408">
            <v>81570</v>
          </cell>
          <cell r="J408">
            <v>41010</v>
          </cell>
          <cell r="K408">
            <v>676.14175360488787</v>
          </cell>
          <cell r="L408">
            <v>0</v>
          </cell>
          <cell r="M408">
            <v>41010</v>
          </cell>
          <cell r="P408">
            <v>40785</v>
          </cell>
          <cell r="Q408">
            <v>682.89035091512335</v>
          </cell>
          <cell r="R408">
            <v>0</v>
          </cell>
          <cell r="S408">
            <v>40785</v>
          </cell>
          <cell r="V408">
            <v>22035</v>
          </cell>
          <cell r="W408">
            <v>361.71370625000003</v>
          </cell>
          <cell r="X408">
            <v>0</v>
          </cell>
          <cell r="Y408">
            <v>22035</v>
          </cell>
          <cell r="AB408">
            <v>0</v>
          </cell>
          <cell r="AC408">
            <v>0</v>
          </cell>
          <cell r="AD408">
            <v>0</v>
          </cell>
          <cell r="AE408">
            <v>0</v>
          </cell>
          <cell r="AH408">
            <v>0</v>
          </cell>
          <cell r="AI408">
            <v>0</v>
          </cell>
          <cell r="AJ408">
            <v>0</v>
          </cell>
          <cell r="AK408">
            <v>0</v>
          </cell>
        </row>
        <row r="409">
          <cell r="B409">
            <v>39417</v>
          </cell>
          <cell r="C409">
            <v>9</v>
          </cell>
          <cell r="D409">
            <v>81570</v>
          </cell>
          <cell r="E409">
            <v>1320.6611145194274</v>
          </cell>
          <cell r="F409">
            <v>0</v>
          </cell>
          <cell r="G409">
            <v>81570</v>
          </cell>
          <cell r="J409">
            <v>41010</v>
          </cell>
          <cell r="K409">
            <v>676.14175360488787</v>
          </cell>
          <cell r="L409">
            <v>0</v>
          </cell>
          <cell r="M409">
            <v>41010</v>
          </cell>
          <cell r="P409">
            <v>40785</v>
          </cell>
          <cell r="Q409">
            <v>682.89035091512335</v>
          </cell>
          <cell r="R409">
            <v>0</v>
          </cell>
          <cell r="S409">
            <v>40785</v>
          </cell>
          <cell r="V409">
            <v>22035</v>
          </cell>
          <cell r="W409">
            <v>361.71370625000003</v>
          </cell>
          <cell r="X409">
            <v>0</v>
          </cell>
          <cell r="Y409">
            <v>22035</v>
          </cell>
          <cell r="AB409">
            <v>0</v>
          </cell>
          <cell r="AC409">
            <v>0</v>
          </cell>
          <cell r="AD409">
            <v>0</v>
          </cell>
          <cell r="AE409">
            <v>0</v>
          </cell>
          <cell r="AH409">
            <v>0</v>
          </cell>
          <cell r="AI409">
            <v>0</v>
          </cell>
          <cell r="AJ409">
            <v>0</v>
          </cell>
          <cell r="AK409">
            <v>0</v>
          </cell>
        </row>
        <row r="410">
          <cell r="B410">
            <v>39448</v>
          </cell>
          <cell r="C410">
            <v>10</v>
          </cell>
          <cell r="D410">
            <v>81570</v>
          </cell>
          <cell r="E410">
            <v>1320.6611145194274</v>
          </cell>
          <cell r="F410">
            <v>27190</v>
          </cell>
          <cell r="G410">
            <v>54380</v>
          </cell>
          <cell r="J410">
            <v>41010</v>
          </cell>
          <cell r="K410">
            <v>676.14175360488787</v>
          </cell>
          <cell r="L410">
            <v>13670</v>
          </cell>
          <cell r="M410">
            <v>27340</v>
          </cell>
          <cell r="P410">
            <v>40785</v>
          </cell>
          <cell r="Q410">
            <v>682.89035091512335</v>
          </cell>
          <cell r="R410">
            <v>13595</v>
          </cell>
          <cell r="S410">
            <v>27190</v>
          </cell>
          <cell r="V410">
            <v>22035</v>
          </cell>
          <cell r="W410">
            <v>361.71370625000003</v>
          </cell>
          <cell r="X410">
            <v>7345</v>
          </cell>
          <cell r="Y410">
            <v>14690</v>
          </cell>
          <cell r="AB410">
            <v>0</v>
          </cell>
          <cell r="AC410">
            <v>0</v>
          </cell>
          <cell r="AD410">
            <v>0</v>
          </cell>
          <cell r="AE410">
            <v>0</v>
          </cell>
          <cell r="AH410">
            <v>0</v>
          </cell>
          <cell r="AI410">
            <v>0</v>
          </cell>
          <cell r="AJ410">
            <v>0</v>
          </cell>
          <cell r="AK410">
            <v>0</v>
          </cell>
        </row>
        <row r="411">
          <cell r="B411">
            <v>39479</v>
          </cell>
          <cell r="C411">
            <v>11</v>
          </cell>
          <cell r="D411">
            <v>54380</v>
          </cell>
          <cell r="E411">
            <v>880.44074301295166</v>
          </cell>
          <cell r="F411">
            <v>0</v>
          </cell>
          <cell r="G411">
            <v>54380</v>
          </cell>
          <cell r="J411">
            <v>27340</v>
          </cell>
          <cell r="K411">
            <v>450.7611690699253</v>
          </cell>
          <cell r="L411">
            <v>0</v>
          </cell>
          <cell r="M411">
            <v>27340</v>
          </cell>
          <cell r="P411">
            <v>27190</v>
          </cell>
          <cell r="Q411">
            <v>455.26023394341559</v>
          </cell>
          <cell r="R411">
            <v>0</v>
          </cell>
          <cell r="S411">
            <v>27190</v>
          </cell>
          <cell r="V411">
            <v>14690</v>
          </cell>
          <cell r="W411">
            <v>241.14247083333331</v>
          </cell>
          <cell r="X411">
            <v>0</v>
          </cell>
          <cell r="Y411">
            <v>14690</v>
          </cell>
          <cell r="AB411">
            <v>0</v>
          </cell>
          <cell r="AC411">
            <v>0</v>
          </cell>
          <cell r="AD411">
            <v>0</v>
          </cell>
          <cell r="AE411">
            <v>0</v>
          </cell>
          <cell r="AH411">
            <v>0</v>
          </cell>
          <cell r="AI411">
            <v>0</v>
          </cell>
          <cell r="AJ411">
            <v>0</v>
          </cell>
          <cell r="AK411">
            <v>0</v>
          </cell>
        </row>
        <row r="412">
          <cell r="A412">
            <v>11</v>
          </cell>
          <cell r="B412">
            <v>39508</v>
          </cell>
          <cell r="C412">
            <v>12</v>
          </cell>
          <cell r="D412">
            <v>54380</v>
          </cell>
          <cell r="E412">
            <v>880.44074301295166</v>
          </cell>
          <cell r="F412">
            <v>0</v>
          </cell>
          <cell r="G412">
            <v>54380</v>
          </cell>
          <cell r="H412">
            <v>20250.137089297881</v>
          </cell>
          <cell r="I412">
            <v>108760</v>
          </cell>
          <cell r="J412">
            <v>27340</v>
          </cell>
          <cell r="K412">
            <v>450.7611690699253</v>
          </cell>
          <cell r="L412">
            <v>0</v>
          </cell>
          <cell r="M412">
            <v>27340</v>
          </cell>
          <cell r="N412">
            <v>10367.506888608283</v>
          </cell>
          <cell r="O412">
            <v>54680</v>
          </cell>
          <cell r="P412">
            <v>27190</v>
          </cell>
          <cell r="Q412">
            <v>455.26023394341559</v>
          </cell>
          <cell r="R412">
            <v>0</v>
          </cell>
          <cell r="S412">
            <v>27190</v>
          </cell>
          <cell r="T412">
            <v>10470.985380698561</v>
          </cell>
          <cell r="U412">
            <v>54380</v>
          </cell>
          <cell r="V412">
            <v>14690</v>
          </cell>
          <cell r="W412">
            <v>241.14247083333331</v>
          </cell>
          <cell r="X412">
            <v>0</v>
          </cell>
          <cell r="Y412">
            <v>14690</v>
          </cell>
          <cell r="Z412">
            <v>5546.2768291666662</v>
          </cell>
          <cell r="AA412">
            <v>29380</v>
          </cell>
          <cell r="AB412">
            <v>0</v>
          </cell>
          <cell r="AC412">
            <v>0</v>
          </cell>
          <cell r="AD412">
            <v>0</v>
          </cell>
          <cell r="AE412">
            <v>0</v>
          </cell>
          <cell r="AF412">
            <v>0</v>
          </cell>
          <cell r="AG412">
            <v>0</v>
          </cell>
          <cell r="AH412">
            <v>0</v>
          </cell>
          <cell r="AI412">
            <v>0</v>
          </cell>
          <cell r="AJ412">
            <v>0</v>
          </cell>
          <cell r="AK412">
            <v>0</v>
          </cell>
          <cell r="AL412">
            <v>0</v>
          </cell>
          <cell r="AM412">
            <v>0</v>
          </cell>
        </row>
        <row r="413">
          <cell r="B413">
            <v>39539</v>
          </cell>
          <cell r="C413">
            <v>1</v>
          </cell>
          <cell r="D413">
            <v>54380</v>
          </cell>
          <cell r="E413">
            <v>880.44074301295166</v>
          </cell>
          <cell r="F413">
            <v>27190</v>
          </cell>
          <cell r="G413">
            <v>27190</v>
          </cell>
          <cell r="J413">
            <v>27340</v>
          </cell>
          <cell r="K413">
            <v>450.7611690699253</v>
          </cell>
          <cell r="L413">
            <v>13670</v>
          </cell>
          <cell r="M413">
            <v>13670</v>
          </cell>
          <cell r="P413">
            <v>27190</v>
          </cell>
          <cell r="Q413">
            <v>455.26023394341559</v>
          </cell>
          <cell r="R413">
            <v>13595</v>
          </cell>
          <cell r="S413">
            <v>13595</v>
          </cell>
          <cell r="V413">
            <v>14690</v>
          </cell>
          <cell r="W413">
            <v>241.14247083333331</v>
          </cell>
          <cell r="X413">
            <v>7345</v>
          </cell>
          <cell r="Y413">
            <v>7345</v>
          </cell>
          <cell r="AB413">
            <v>0</v>
          </cell>
          <cell r="AC413">
            <v>0</v>
          </cell>
          <cell r="AD413">
            <v>0</v>
          </cell>
          <cell r="AE413">
            <v>0</v>
          </cell>
          <cell r="AH413">
            <v>0</v>
          </cell>
          <cell r="AI413">
            <v>0</v>
          </cell>
          <cell r="AJ413">
            <v>0</v>
          </cell>
          <cell r="AK413">
            <v>0</v>
          </cell>
        </row>
        <row r="414">
          <cell r="B414">
            <v>39569</v>
          </cell>
          <cell r="C414">
            <v>2</v>
          </cell>
          <cell r="D414">
            <v>27190</v>
          </cell>
          <cell r="E414">
            <v>440.22037150647583</v>
          </cell>
          <cell r="F414">
            <v>0</v>
          </cell>
          <cell r="G414">
            <v>27190</v>
          </cell>
          <cell r="J414">
            <v>13670</v>
          </cell>
          <cell r="K414">
            <v>225.38058453496265</v>
          </cell>
          <cell r="L414">
            <v>0</v>
          </cell>
          <cell r="M414">
            <v>13670</v>
          </cell>
          <cell r="P414">
            <v>13595</v>
          </cell>
          <cell r="Q414">
            <v>227.63011697170779</v>
          </cell>
          <cell r="R414">
            <v>0</v>
          </cell>
          <cell r="S414">
            <v>13595</v>
          </cell>
          <cell r="V414">
            <v>7345</v>
          </cell>
          <cell r="W414">
            <v>120.57123541666665</v>
          </cell>
          <cell r="X414">
            <v>0</v>
          </cell>
          <cell r="Y414">
            <v>7345</v>
          </cell>
          <cell r="AB414">
            <v>0</v>
          </cell>
          <cell r="AC414">
            <v>0</v>
          </cell>
          <cell r="AD414">
            <v>0</v>
          </cell>
          <cell r="AE414">
            <v>0</v>
          </cell>
          <cell r="AH414">
            <v>0</v>
          </cell>
          <cell r="AI414">
            <v>0</v>
          </cell>
          <cell r="AJ414">
            <v>0</v>
          </cell>
          <cell r="AK414">
            <v>0</v>
          </cell>
        </row>
        <row r="415">
          <cell r="B415">
            <v>39600</v>
          </cell>
          <cell r="C415">
            <v>3</v>
          </cell>
          <cell r="D415">
            <v>27190</v>
          </cell>
          <cell r="E415">
            <v>440.22037150647583</v>
          </cell>
          <cell r="F415">
            <v>0</v>
          </cell>
          <cell r="G415">
            <v>27190</v>
          </cell>
          <cell r="J415">
            <v>13670</v>
          </cell>
          <cell r="K415">
            <v>225.38058453496265</v>
          </cell>
          <cell r="L415">
            <v>0</v>
          </cell>
          <cell r="M415">
            <v>13670</v>
          </cell>
          <cell r="P415">
            <v>13595</v>
          </cell>
          <cell r="Q415">
            <v>227.63011697170779</v>
          </cell>
          <cell r="R415">
            <v>0</v>
          </cell>
          <cell r="S415">
            <v>13595</v>
          </cell>
          <cell r="V415">
            <v>7345</v>
          </cell>
          <cell r="W415">
            <v>120.57123541666665</v>
          </cell>
          <cell r="X415">
            <v>0</v>
          </cell>
          <cell r="Y415">
            <v>7345</v>
          </cell>
          <cell r="AB415">
            <v>0</v>
          </cell>
          <cell r="AC415">
            <v>0</v>
          </cell>
          <cell r="AD415">
            <v>0</v>
          </cell>
          <cell r="AE415">
            <v>0</v>
          </cell>
          <cell r="AH415">
            <v>0</v>
          </cell>
          <cell r="AI415">
            <v>0</v>
          </cell>
          <cell r="AJ415">
            <v>0</v>
          </cell>
          <cell r="AK415">
            <v>0</v>
          </cell>
        </row>
        <row r="416">
          <cell r="B416">
            <v>39630</v>
          </cell>
          <cell r="C416">
            <v>4</v>
          </cell>
          <cell r="D416">
            <v>27190</v>
          </cell>
          <cell r="E416">
            <v>440.22037150647583</v>
          </cell>
          <cell r="F416">
            <v>27190</v>
          </cell>
          <cell r="G416">
            <v>0</v>
          </cell>
          <cell r="J416">
            <v>13670</v>
          </cell>
          <cell r="K416">
            <v>225.38058453496265</v>
          </cell>
          <cell r="L416">
            <v>13670</v>
          </cell>
          <cell r="M416">
            <v>0</v>
          </cell>
          <cell r="P416">
            <v>13595</v>
          </cell>
          <cell r="Q416">
            <v>227.63011697170779</v>
          </cell>
          <cell r="R416">
            <v>13595</v>
          </cell>
          <cell r="S416">
            <v>0</v>
          </cell>
          <cell r="V416">
            <v>7345</v>
          </cell>
          <cell r="W416">
            <v>120.57123541666665</v>
          </cell>
          <cell r="X416">
            <v>7345</v>
          </cell>
          <cell r="Y416">
            <v>0</v>
          </cell>
          <cell r="AB416">
            <v>0</v>
          </cell>
          <cell r="AC416">
            <v>0</v>
          </cell>
          <cell r="AD416">
            <v>0</v>
          </cell>
          <cell r="AE416">
            <v>0</v>
          </cell>
          <cell r="AH416">
            <v>0</v>
          </cell>
          <cell r="AI416">
            <v>0</v>
          </cell>
          <cell r="AJ416">
            <v>0</v>
          </cell>
          <cell r="AK416">
            <v>0</v>
          </cell>
        </row>
        <row r="417">
          <cell r="B417">
            <v>39661</v>
          </cell>
          <cell r="C417">
            <v>5</v>
          </cell>
          <cell r="D417">
            <v>0</v>
          </cell>
          <cell r="E417">
            <v>0</v>
          </cell>
          <cell r="F417">
            <v>0</v>
          </cell>
          <cell r="G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P417">
            <v>0</v>
          </cell>
          <cell r="Q417">
            <v>0</v>
          </cell>
          <cell r="R417">
            <v>0</v>
          </cell>
          <cell r="S417">
            <v>0</v>
          </cell>
          <cell r="V417">
            <v>0</v>
          </cell>
          <cell r="W417">
            <v>0</v>
          </cell>
          <cell r="X417">
            <v>0</v>
          </cell>
          <cell r="Y417">
            <v>0</v>
          </cell>
          <cell r="AB417">
            <v>0</v>
          </cell>
          <cell r="AC417">
            <v>0</v>
          </cell>
          <cell r="AD417">
            <v>0</v>
          </cell>
          <cell r="AE417">
            <v>0</v>
          </cell>
          <cell r="AH417">
            <v>0</v>
          </cell>
          <cell r="AI417">
            <v>0</v>
          </cell>
          <cell r="AJ417">
            <v>0</v>
          </cell>
          <cell r="AK417">
            <v>0</v>
          </cell>
        </row>
        <row r="418">
          <cell r="B418">
            <v>39692</v>
          </cell>
          <cell r="C418">
            <v>6</v>
          </cell>
          <cell r="D418">
            <v>0</v>
          </cell>
          <cell r="E418">
            <v>0</v>
          </cell>
          <cell r="F418">
            <v>0</v>
          </cell>
          <cell r="G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P418">
            <v>0</v>
          </cell>
          <cell r="Q418">
            <v>0</v>
          </cell>
          <cell r="R418">
            <v>0</v>
          </cell>
          <cell r="S418">
            <v>0</v>
          </cell>
          <cell r="V418">
            <v>0</v>
          </cell>
          <cell r="W418">
            <v>0</v>
          </cell>
          <cell r="X418">
            <v>0</v>
          </cell>
          <cell r="Y418">
            <v>0</v>
          </cell>
          <cell r="AB418">
            <v>0</v>
          </cell>
          <cell r="AC418">
            <v>0</v>
          </cell>
          <cell r="AD418">
            <v>0</v>
          </cell>
          <cell r="AE418">
            <v>0</v>
          </cell>
          <cell r="AH418">
            <v>0</v>
          </cell>
          <cell r="AI418">
            <v>0</v>
          </cell>
          <cell r="AJ418">
            <v>0</v>
          </cell>
          <cell r="AK418">
            <v>0</v>
          </cell>
        </row>
        <row r="419">
          <cell r="B419">
            <v>39722</v>
          </cell>
          <cell r="C419">
            <v>7</v>
          </cell>
          <cell r="D419">
            <v>0</v>
          </cell>
          <cell r="E419">
            <v>0</v>
          </cell>
          <cell r="F419">
            <v>0</v>
          </cell>
          <cell r="G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  <cell r="V419">
            <v>0</v>
          </cell>
          <cell r="W419">
            <v>0</v>
          </cell>
          <cell r="X419">
            <v>0</v>
          </cell>
          <cell r="Y419">
            <v>0</v>
          </cell>
          <cell r="AB419">
            <v>0</v>
          </cell>
          <cell r="AC419">
            <v>0</v>
          </cell>
          <cell r="AD419">
            <v>0</v>
          </cell>
          <cell r="AE419">
            <v>0</v>
          </cell>
          <cell r="AH419">
            <v>0</v>
          </cell>
          <cell r="AI419">
            <v>0</v>
          </cell>
          <cell r="AJ419">
            <v>0</v>
          </cell>
          <cell r="AK419">
            <v>0</v>
          </cell>
        </row>
        <row r="420">
          <cell r="B420">
            <v>39753</v>
          </cell>
          <cell r="C420">
            <v>8</v>
          </cell>
          <cell r="D420">
            <v>0</v>
          </cell>
          <cell r="E420">
            <v>0</v>
          </cell>
          <cell r="F420">
            <v>0</v>
          </cell>
          <cell r="G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  <cell r="V420">
            <v>0</v>
          </cell>
          <cell r="W420">
            <v>0</v>
          </cell>
          <cell r="X420">
            <v>0</v>
          </cell>
          <cell r="Y420">
            <v>0</v>
          </cell>
          <cell r="AB420">
            <v>0</v>
          </cell>
          <cell r="AC420">
            <v>0</v>
          </cell>
          <cell r="AD420">
            <v>0</v>
          </cell>
          <cell r="AE420">
            <v>0</v>
          </cell>
          <cell r="AH420">
            <v>0</v>
          </cell>
          <cell r="AI420">
            <v>0</v>
          </cell>
          <cell r="AJ420">
            <v>0</v>
          </cell>
          <cell r="AK420">
            <v>0</v>
          </cell>
        </row>
        <row r="421">
          <cell r="B421">
            <v>39783</v>
          </cell>
          <cell r="C421">
            <v>9</v>
          </cell>
          <cell r="D421">
            <v>0</v>
          </cell>
          <cell r="E421">
            <v>0</v>
          </cell>
          <cell r="F421">
            <v>0</v>
          </cell>
          <cell r="G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  <cell r="V421">
            <v>0</v>
          </cell>
          <cell r="W421">
            <v>0</v>
          </cell>
          <cell r="X421">
            <v>0</v>
          </cell>
          <cell r="Y421">
            <v>0</v>
          </cell>
          <cell r="AB421">
            <v>0</v>
          </cell>
          <cell r="AC421">
            <v>0</v>
          </cell>
          <cell r="AD421">
            <v>0</v>
          </cell>
          <cell r="AE421">
            <v>0</v>
          </cell>
          <cell r="AH421">
            <v>0</v>
          </cell>
          <cell r="AI421">
            <v>0</v>
          </cell>
          <cell r="AJ421">
            <v>0</v>
          </cell>
          <cell r="AK421">
            <v>0</v>
          </cell>
        </row>
        <row r="422">
          <cell r="B422">
            <v>39814</v>
          </cell>
          <cell r="C422">
            <v>10</v>
          </cell>
          <cell r="D422">
            <v>0</v>
          </cell>
          <cell r="E422">
            <v>0</v>
          </cell>
          <cell r="F422">
            <v>0</v>
          </cell>
          <cell r="G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P422">
            <v>0</v>
          </cell>
          <cell r="Q422">
            <v>0</v>
          </cell>
          <cell r="R422">
            <v>0</v>
          </cell>
          <cell r="S422">
            <v>0</v>
          </cell>
          <cell r="V422">
            <v>0</v>
          </cell>
          <cell r="W422">
            <v>0</v>
          </cell>
          <cell r="X422">
            <v>0</v>
          </cell>
          <cell r="Y422">
            <v>0</v>
          </cell>
          <cell r="AB422">
            <v>0</v>
          </cell>
          <cell r="AC422">
            <v>0</v>
          </cell>
          <cell r="AD422">
            <v>0</v>
          </cell>
          <cell r="AE422">
            <v>0</v>
          </cell>
          <cell r="AH422">
            <v>0</v>
          </cell>
          <cell r="AI422">
            <v>0</v>
          </cell>
          <cell r="AJ422">
            <v>0</v>
          </cell>
          <cell r="AK422">
            <v>0</v>
          </cell>
        </row>
        <row r="423">
          <cell r="B423">
            <v>39845</v>
          </cell>
          <cell r="C423">
            <v>11</v>
          </cell>
          <cell r="D423">
            <v>0</v>
          </cell>
          <cell r="E423">
            <v>0</v>
          </cell>
          <cell r="F423">
            <v>0</v>
          </cell>
          <cell r="G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P423">
            <v>0</v>
          </cell>
          <cell r="Q423">
            <v>0</v>
          </cell>
          <cell r="R423">
            <v>0</v>
          </cell>
          <cell r="S423">
            <v>0</v>
          </cell>
          <cell r="V423">
            <v>0</v>
          </cell>
          <cell r="W423">
            <v>0</v>
          </cell>
          <cell r="X423">
            <v>0</v>
          </cell>
          <cell r="Y423">
            <v>0</v>
          </cell>
          <cell r="AB423">
            <v>0</v>
          </cell>
          <cell r="AC423">
            <v>0</v>
          </cell>
          <cell r="AD423">
            <v>0</v>
          </cell>
          <cell r="AE423">
            <v>0</v>
          </cell>
          <cell r="AH423">
            <v>0</v>
          </cell>
          <cell r="AI423">
            <v>0</v>
          </cell>
          <cell r="AJ423">
            <v>0</v>
          </cell>
          <cell r="AK423">
            <v>0</v>
          </cell>
        </row>
        <row r="424">
          <cell r="A424">
            <v>12</v>
          </cell>
          <cell r="B424">
            <v>39873</v>
          </cell>
          <cell r="C424">
            <v>12</v>
          </cell>
          <cell r="D424">
            <v>0</v>
          </cell>
          <cell r="E424">
            <v>0</v>
          </cell>
          <cell r="F424">
            <v>0</v>
          </cell>
          <cell r="G424">
            <v>0</v>
          </cell>
          <cell r="H424">
            <v>2201.1018575323792</v>
          </cell>
          <cell r="I424">
            <v>54380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1126.9029226748132</v>
          </cell>
          <cell r="O424">
            <v>27340</v>
          </cell>
          <cell r="P424">
            <v>0</v>
          </cell>
          <cell r="Q424">
            <v>0</v>
          </cell>
          <cell r="R424">
            <v>0</v>
          </cell>
          <cell r="S424">
            <v>0</v>
          </cell>
          <cell r="T424">
            <v>1138.1505848585389</v>
          </cell>
          <cell r="U424">
            <v>27190</v>
          </cell>
          <cell r="V424">
            <v>0</v>
          </cell>
          <cell r="W424">
            <v>0</v>
          </cell>
          <cell r="X424">
            <v>0</v>
          </cell>
          <cell r="Y424">
            <v>0</v>
          </cell>
          <cell r="Z424">
            <v>602.85617708333325</v>
          </cell>
          <cell r="AA424">
            <v>14690</v>
          </cell>
          <cell r="AB424">
            <v>0</v>
          </cell>
          <cell r="AC424">
            <v>0</v>
          </cell>
          <cell r="AD424">
            <v>0</v>
          </cell>
          <cell r="AE424">
            <v>0</v>
          </cell>
          <cell r="AF424">
            <v>0</v>
          </cell>
          <cell r="AG424">
            <v>0</v>
          </cell>
          <cell r="AH424">
            <v>0</v>
          </cell>
          <cell r="AI424">
            <v>0</v>
          </cell>
          <cell r="AJ424">
            <v>0</v>
          </cell>
          <cell r="AK424">
            <v>0</v>
          </cell>
          <cell r="AL424">
            <v>0</v>
          </cell>
          <cell r="AM424">
            <v>0</v>
          </cell>
        </row>
        <row r="425">
          <cell r="B425">
            <v>39904</v>
          </cell>
          <cell r="C425">
            <v>1</v>
          </cell>
          <cell r="D425">
            <v>0</v>
          </cell>
          <cell r="E425">
            <v>0</v>
          </cell>
          <cell r="F425">
            <v>0</v>
          </cell>
          <cell r="G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P425">
            <v>0</v>
          </cell>
          <cell r="Q425">
            <v>0</v>
          </cell>
          <cell r="R425">
            <v>0</v>
          </cell>
          <cell r="S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H425">
            <v>0</v>
          </cell>
          <cell r="AI425">
            <v>0</v>
          </cell>
          <cell r="AJ425">
            <v>0</v>
          </cell>
          <cell r="AK425">
            <v>0</v>
          </cell>
        </row>
        <row r="426">
          <cell r="B426">
            <v>39934</v>
          </cell>
          <cell r="C426">
            <v>2</v>
          </cell>
          <cell r="D426">
            <v>0</v>
          </cell>
          <cell r="E426">
            <v>0</v>
          </cell>
          <cell r="F426">
            <v>0</v>
          </cell>
          <cell r="G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P426">
            <v>0</v>
          </cell>
          <cell r="Q426">
            <v>0</v>
          </cell>
          <cell r="R426">
            <v>0</v>
          </cell>
          <cell r="S426">
            <v>0</v>
          </cell>
          <cell r="V426">
            <v>0</v>
          </cell>
          <cell r="W426">
            <v>0</v>
          </cell>
          <cell r="X426">
            <v>0</v>
          </cell>
          <cell r="Y426">
            <v>0</v>
          </cell>
          <cell r="AB426">
            <v>0</v>
          </cell>
          <cell r="AC426">
            <v>0</v>
          </cell>
          <cell r="AD426">
            <v>0</v>
          </cell>
          <cell r="AE426">
            <v>0</v>
          </cell>
          <cell r="AH426">
            <v>0</v>
          </cell>
          <cell r="AI426">
            <v>0</v>
          </cell>
          <cell r="AJ426">
            <v>0</v>
          </cell>
          <cell r="AK426">
            <v>0</v>
          </cell>
        </row>
        <row r="427">
          <cell r="B427">
            <v>39965</v>
          </cell>
          <cell r="C427">
            <v>3</v>
          </cell>
          <cell r="D427">
            <v>0</v>
          </cell>
          <cell r="E427">
            <v>0</v>
          </cell>
          <cell r="F427">
            <v>0</v>
          </cell>
          <cell r="G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P427">
            <v>0</v>
          </cell>
          <cell r="Q427">
            <v>0</v>
          </cell>
          <cell r="R427">
            <v>0</v>
          </cell>
          <cell r="S427">
            <v>0</v>
          </cell>
          <cell r="V427">
            <v>0</v>
          </cell>
          <cell r="W427">
            <v>0</v>
          </cell>
          <cell r="X427">
            <v>0</v>
          </cell>
          <cell r="Y427">
            <v>0</v>
          </cell>
          <cell r="AB427">
            <v>0</v>
          </cell>
          <cell r="AC427">
            <v>0</v>
          </cell>
          <cell r="AD427">
            <v>0</v>
          </cell>
          <cell r="AE427">
            <v>0</v>
          </cell>
          <cell r="AH427">
            <v>0</v>
          </cell>
          <cell r="AI427">
            <v>0</v>
          </cell>
          <cell r="AJ427">
            <v>0</v>
          </cell>
          <cell r="AK427">
            <v>0</v>
          </cell>
        </row>
        <row r="428">
          <cell r="B428">
            <v>39995</v>
          </cell>
          <cell r="C428">
            <v>4</v>
          </cell>
          <cell r="D428">
            <v>0</v>
          </cell>
          <cell r="E428">
            <v>0</v>
          </cell>
          <cell r="F428">
            <v>0</v>
          </cell>
          <cell r="G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P428">
            <v>0</v>
          </cell>
          <cell r="Q428">
            <v>0</v>
          </cell>
          <cell r="R428">
            <v>0</v>
          </cell>
          <cell r="S428">
            <v>0</v>
          </cell>
          <cell r="V428">
            <v>0</v>
          </cell>
          <cell r="W428">
            <v>0</v>
          </cell>
          <cell r="X428">
            <v>0</v>
          </cell>
          <cell r="Y428">
            <v>0</v>
          </cell>
          <cell r="AB428">
            <v>0</v>
          </cell>
          <cell r="AC428">
            <v>0</v>
          </cell>
          <cell r="AD428">
            <v>0</v>
          </cell>
          <cell r="AE428">
            <v>0</v>
          </cell>
          <cell r="AH428">
            <v>0</v>
          </cell>
          <cell r="AI428">
            <v>0</v>
          </cell>
          <cell r="AJ428">
            <v>0</v>
          </cell>
          <cell r="AK428">
            <v>0</v>
          </cell>
        </row>
        <row r="429">
          <cell r="B429">
            <v>40026</v>
          </cell>
          <cell r="C429">
            <v>5</v>
          </cell>
          <cell r="D429">
            <v>0</v>
          </cell>
          <cell r="E429">
            <v>0</v>
          </cell>
          <cell r="F429">
            <v>0</v>
          </cell>
          <cell r="G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P429">
            <v>0</v>
          </cell>
          <cell r="Q429">
            <v>0</v>
          </cell>
          <cell r="R429">
            <v>0</v>
          </cell>
          <cell r="S429">
            <v>0</v>
          </cell>
          <cell r="V429">
            <v>0</v>
          </cell>
          <cell r="W429">
            <v>0</v>
          </cell>
          <cell r="X429">
            <v>0</v>
          </cell>
          <cell r="Y429">
            <v>0</v>
          </cell>
          <cell r="AB429">
            <v>0</v>
          </cell>
          <cell r="AC429">
            <v>0</v>
          </cell>
          <cell r="AD429">
            <v>0</v>
          </cell>
          <cell r="AE429">
            <v>0</v>
          </cell>
          <cell r="AH429">
            <v>0</v>
          </cell>
          <cell r="AI429">
            <v>0</v>
          </cell>
          <cell r="AJ429">
            <v>0</v>
          </cell>
          <cell r="AK429">
            <v>0</v>
          </cell>
        </row>
        <row r="430">
          <cell r="B430">
            <v>40057</v>
          </cell>
          <cell r="C430">
            <v>6</v>
          </cell>
          <cell r="D430">
            <v>0</v>
          </cell>
          <cell r="E430">
            <v>0</v>
          </cell>
          <cell r="F430">
            <v>0</v>
          </cell>
          <cell r="G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  <cell r="V430">
            <v>0</v>
          </cell>
          <cell r="W430">
            <v>0</v>
          </cell>
          <cell r="X430">
            <v>0</v>
          </cell>
          <cell r="Y430">
            <v>0</v>
          </cell>
          <cell r="AB430">
            <v>0</v>
          </cell>
          <cell r="AC430">
            <v>0</v>
          </cell>
          <cell r="AD430">
            <v>0</v>
          </cell>
          <cell r="AE430">
            <v>0</v>
          </cell>
          <cell r="AH430">
            <v>0</v>
          </cell>
          <cell r="AI430">
            <v>0</v>
          </cell>
          <cell r="AJ430">
            <v>0</v>
          </cell>
          <cell r="AK430">
            <v>0</v>
          </cell>
        </row>
        <row r="431">
          <cell r="B431">
            <v>40087</v>
          </cell>
          <cell r="C431">
            <v>7</v>
          </cell>
          <cell r="D431">
            <v>0</v>
          </cell>
          <cell r="E431">
            <v>0</v>
          </cell>
          <cell r="F431">
            <v>0</v>
          </cell>
          <cell r="G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P431">
            <v>0</v>
          </cell>
          <cell r="Q431">
            <v>0</v>
          </cell>
          <cell r="R431">
            <v>0</v>
          </cell>
          <cell r="S431">
            <v>0</v>
          </cell>
          <cell r="V431">
            <v>0</v>
          </cell>
          <cell r="W431">
            <v>0</v>
          </cell>
          <cell r="X431">
            <v>0</v>
          </cell>
          <cell r="Y431">
            <v>0</v>
          </cell>
          <cell r="AB431">
            <v>0</v>
          </cell>
          <cell r="AC431">
            <v>0</v>
          </cell>
          <cell r="AD431">
            <v>0</v>
          </cell>
          <cell r="AE431">
            <v>0</v>
          </cell>
          <cell r="AH431">
            <v>0</v>
          </cell>
          <cell r="AI431">
            <v>0</v>
          </cell>
          <cell r="AJ431">
            <v>0</v>
          </cell>
          <cell r="AK431">
            <v>0</v>
          </cell>
        </row>
        <row r="432">
          <cell r="B432">
            <v>40118</v>
          </cell>
          <cell r="C432">
            <v>8</v>
          </cell>
          <cell r="D432">
            <v>0</v>
          </cell>
          <cell r="E432">
            <v>0</v>
          </cell>
          <cell r="F432">
            <v>0</v>
          </cell>
          <cell r="G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  <cell r="V432">
            <v>0</v>
          </cell>
          <cell r="W432">
            <v>0</v>
          </cell>
          <cell r="X432">
            <v>0</v>
          </cell>
          <cell r="Y432">
            <v>0</v>
          </cell>
          <cell r="AB432">
            <v>0</v>
          </cell>
          <cell r="AC432">
            <v>0</v>
          </cell>
          <cell r="AD432">
            <v>0</v>
          </cell>
          <cell r="AE432">
            <v>0</v>
          </cell>
          <cell r="AH432">
            <v>0</v>
          </cell>
          <cell r="AI432">
            <v>0</v>
          </cell>
          <cell r="AJ432">
            <v>0</v>
          </cell>
          <cell r="AK432">
            <v>0</v>
          </cell>
        </row>
        <row r="433">
          <cell r="B433">
            <v>40148</v>
          </cell>
          <cell r="C433">
            <v>9</v>
          </cell>
          <cell r="D433">
            <v>0</v>
          </cell>
          <cell r="E433">
            <v>0</v>
          </cell>
          <cell r="F433">
            <v>0</v>
          </cell>
          <cell r="G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P433">
            <v>0</v>
          </cell>
          <cell r="Q433">
            <v>0</v>
          </cell>
          <cell r="R433">
            <v>0</v>
          </cell>
          <cell r="S433">
            <v>0</v>
          </cell>
          <cell r="V433">
            <v>0</v>
          </cell>
          <cell r="W433">
            <v>0</v>
          </cell>
          <cell r="X433">
            <v>0</v>
          </cell>
          <cell r="Y433">
            <v>0</v>
          </cell>
          <cell r="AB433">
            <v>0</v>
          </cell>
          <cell r="AC433">
            <v>0</v>
          </cell>
          <cell r="AD433">
            <v>0</v>
          </cell>
          <cell r="AE433">
            <v>0</v>
          </cell>
          <cell r="AH433">
            <v>0</v>
          </cell>
          <cell r="AI433">
            <v>0</v>
          </cell>
          <cell r="AJ433">
            <v>0</v>
          </cell>
          <cell r="AK433">
            <v>0</v>
          </cell>
        </row>
        <row r="434">
          <cell r="B434">
            <v>40179</v>
          </cell>
          <cell r="C434">
            <v>10</v>
          </cell>
          <cell r="D434">
            <v>0</v>
          </cell>
          <cell r="E434">
            <v>0</v>
          </cell>
          <cell r="F434">
            <v>0</v>
          </cell>
          <cell r="G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P434">
            <v>0</v>
          </cell>
          <cell r="Q434">
            <v>0</v>
          </cell>
          <cell r="R434">
            <v>0</v>
          </cell>
          <cell r="S434">
            <v>0</v>
          </cell>
          <cell r="V434">
            <v>0</v>
          </cell>
          <cell r="W434">
            <v>0</v>
          </cell>
          <cell r="X434">
            <v>0</v>
          </cell>
          <cell r="Y434">
            <v>0</v>
          </cell>
          <cell r="AB434">
            <v>0</v>
          </cell>
          <cell r="AC434">
            <v>0</v>
          </cell>
          <cell r="AD434">
            <v>0</v>
          </cell>
          <cell r="AE434">
            <v>0</v>
          </cell>
          <cell r="AH434">
            <v>0</v>
          </cell>
          <cell r="AI434">
            <v>0</v>
          </cell>
          <cell r="AJ434">
            <v>0</v>
          </cell>
          <cell r="AK434">
            <v>0</v>
          </cell>
        </row>
        <row r="435">
          <cell r="B435">
            <v>40210</v>
          </cell>
          <cell r="C435">
            <v>11</v>
          </cell>
          <cell r="D435">
            <v>0</v>
          </cell>
          <cell r="E435">
            <v>0</v>
          </cell>
          <cell r="F435">
            <v>0</v>
          </cell>
          <cell r="G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P435">
            <v>0</v>
          </cell>
          <cell r="Q435">
            <v>0</v>
          </cell>
          <cell r="R435">
            <v>0</v>
          </cell>
          <cell r="S435">
            <v>0</v>
          </cell>
          <cell r="V435">
            <v>0</v>
          </cell>
          <cell r="W435">
            <v>0</v>
          </cell>
          <cell r="X435">
            <v>0</v>
          </cell>
          <cell r="Y435">
            <v>0</v>
          </cell>
          <cell r="AB435">
            <v>0</v>
          </cell>
          <cell r="AC435">
            <v>0</v>
          </cell>
          <cell r="AD435">
            <v>0</v>
          </cell>
          <cell r="AE435">
            <v>0</v>
          </cell>
          <cell r="AH435">
            <v>0</v>
          </cell>
          <cell r="AI435">
            <v>0</v>
          </cell>
          <cell r="AJ435">
            <v>0</v>
          </cell>
          <cell r="AK435">
            <v>0</v>
          </cell>
        </row>
        <row r="436">
          <cell r="A436">
            <v>13</v>
          </cell>
          <cell r="B436">
            <v>40238</v>
          </cell>
          <cell r="C436">
            <v>12</v>
          </cell>
          <cell r="D436">
            <v>0</v>
          </cell>
          <cell r="E436">
            <v>0</v>
          </cell>
          <cell r="F436">
            <v>0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0</v>
          </cell>
          <cell r="P436">
            <v>0</v>
          </cell>
          <cell r="Q436">
            <v>0</v>
          </cell>
          <cell r="R436">
            <v>0</v>
          </cell>
          <cell r="S436">
            <v>0</v>
          </cell>
          <cell r="T436">
            <v>0</v>
          </cell>
          <cell r="U436">
            <v>0</v>
          </cell>
          <cell r="V436">
            <v>0</v>
          </cell>
          <cell r="W436">
            <v>0</v>
          </cell>
          <cell r="X436">
            <v>0</v>
          </cell>
          <cell r="Y436">
            <v>0</v>
          </cell>
          <cell r="Z436">
            <v>0</v>
          </cell>
          <cell r="AA436">
            <v>0</v>
          </cell>
          <cell r="AB436">
            <v>0</v>
          </cell>
          <cell r="AC436">
            <v>0</v>
          </cell>
          <cell r="AD436">
            <v>0</v>
          </cell>
          <cell r="AE436">
            <v>0</v>
          </cell>
          <cell r="AF436">
            <v>0</v>
          </cell>
          <cell r="AG436">
            <v>0</v>
          </cell>
          <cell r="AH436">
            <v>0</v>
          </cell>
          <cell r="AI436">
            <v>0</v>
          </cell>
          <cell r="AJ436">
            <v>0</v>
          </cell>
          <cell r="AK436">
            <v>0</v>
          </cell>
          <cell r="AL436">
            <v>0</v>
          </cell>
          <cell r="AM436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PC"/>
      <sheetName val="IDC"/>
      <sheetName val="P&amp;L"/>
      <sheetName val="BS"/>
      <sheetName val="CF"/>
      <sheetName val="FA"/>
      <sheetName val="Ratios"/>
      <sheetName val="PTC"/>
      <sheetName val="Gen"/>
      <sheetName val="IDC (3)"/>
      <sheetName val="FORM-1(rev)"/>
      <sheetName val="FORM-2"/>
      <sheetName val="FORM-3(summary)"/>
      <sheetName val="FORM-4 (int)"/>
      <sheetName val="FORM-5 (WC)"/>
      <sheetName val="FORM-6(dep)"/>
      <sheetName val="FORM-7(tax)"/>
      <sheetName val="FORM-8"/>
      <sheetName val="FORM-10"/>
      <sheetName val="FORM-11"/>
      <sheetName val="FORM-9"/>
      <sheetName val="FORM-12"/>
    </sheetNames>
    <sheetDataSet>
      <sheetData sheetId="0" refreshError="1">
        <row r="15">
          <cell r="I15">
            <v>0.12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"/>
      <sheetName val="BudgetGuidelines"/>
      <sheetName val="Country Console"/>
      <sheetName val="Country REDI dev"/>
      <sheetName val="REDI investment"/>
      <sheetName val="Country RES "/>
      <sheetName val="India Report-P and L"/>
      <sheetName val="AIPLcombined P&amp;L"/>
      <sheetName val="India Input"/>
      <sheetName val="SubsiInput"/>
      <sheetName val="Input-Depreciation"/>
      <sheetName val="Input-Intercompany Income"/>
      <sheetName val="Input-Intercompany Expenses"/>
      <sheetName val="Report P&amp;L Detailed"/>
      <sheetName val="LISTS"/>
      <sheetName val="Country Structure"/>
      <sheetName val="ITPL"/>
      <sheetName val="Tidel 1"/>
      <sheetName val="Delhi IT P&amp;L"/>
      <sheetName val="Parkdavis P&amp;L"/>
      <sheetName val="BSC"/>
      <sheetName val="AIPL BS"/>
      <sheetName val="AIPL Cash flow"/>
      <sheetName val="Tidel P&amp;L"/>
      <sheetName val="Input-associated results"/>
      <sheetName val="Cyber Pearl"/>
      <sheetName val="Notes (2)"/>
      <sheetName val=" RED-PL"/>
      <sheetName val="CFPolicies"/>
      <sheetName val="AIPL RES(Direct)"/>
      <sheetName val="AIPL RED(Direct)"/>
      <sheetName val="AREMS"/>
      <sheetName val="Manpower Budget"/>
      <sheetName val="Man power Costing "/>
      <sheetName val="Annex1"/>
      <sheetName val="Annex2"/>
      <sheetName val="annex 3"/>
      <sheetName val="annex 4"/>
      <sheetName val="annex6"/>
      <sheetName val="annex6.1"/>
      <sheetName val="annex 7"/>
      <sheetName val="MKtg Advt and promotion TP"/>
      <sheetName val="India ADvt &amp;Promo"/>
      <sheetName val="annex 9"/>
      <sheetName val="annex 10"/>
      <sheetName val="annex 11"/>
      <sheetName val="annex 12"/>
      <sheetName val="annex13"/>
      <sheetName val="India Summary"/>
      <sheetName val="Delhi"/>
      <sheetName val="ITPL (2)"/>
      <sheetName val="LTIAL"/>
      <sheetName val="TIDEL"/>
      <sheetName val="PD-Mumbai"/>
      <sheetName val="acquistion"/>
      <sheetName val="RBF"/>
      <sheetName val="Stake in TIDEL"/>
      <sheetName val="IM India"/>
      <sheetName val="Cover"/>
      <sheetName val="1-InputPL"/>
      <sheetName val="2-PL"/>
      <sheetName val="4-BS"/>
      <sheetName val="5-EP"/>
      <sheetName val="6-InvestedCap"/>
      <sheetName val="8-KPI"/>
      <sheetName val="8A-KPI"/>
      <sheetName val="9-RESInc"/>
      <sheetName val="10-AgencyFee"/>
      <sheetName val="11-MgtAdj"/>
      <sheetName val="Fcst vs Budgets"/>
      <sheetName val="DIY Affil"/>
      <sheetName val="GAC Affi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1">
          <cell r="B1" t="str">
            <v>&lt;Choose an Entity&gt;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f"/>
      <sheetName val="Top Sheet"/>
      <sheetName val="Veeravalli"/>
      <sheetName val="Inkollu"/>
      <sheetName val="Edlapadu"/>
      <sheetName val="Pulivendula"/>
      <sheetName val="Inkollu Weaving"/>
      <sheetName val="Chandole"/>
      <sheetName val="Edlapadu Weaving"/>
      <sheetName val="Budampadu"/>
      <sheetName val="Debtors Not Taken"/>
      <sheetName val="Gurajala"/>
      <sheetName val="Khamam"/>
      <sheetName val="Bhainsa"/>
      <sheetName val="Sheet1"/>
      <sheetName val="Increased debtors"/>
    </sheetNames>
    <sheetDataSet>
      <sheetData sheetId="0" refreshError="1"/>
      <sheetData sheetId="1"/>
      <sheetData sheetId="2">
        <row r="4">
          <cell r="A4" t="str">
            <v>The following statement is showing Debtors ageing  as on 30-09-2012</v>
          </cell>
        </row>
        <row r="5">
          <cell r="A5" t="str">
            <v xml:space="preserve">Yarn Debtors </v>
          </cell>
        </row>
        <row r="6">
          <cell r="A6" t="str">
            <v xml:space="preserve">Inv No </v>
          </cell>
          <cell r="B6" t="str">
            <v>Bill Date</v>
          </cell>
          <cell r="C6" t="str">
            <v>Name of the Customer</v>
          </cell>
          <cell r="D6" t="str">
            <v>Bill Amount</v>
          </cell>
          <cell r="E6" t="str">
            <v>Below 45 Days</v>
          </cell>
          <cell r="F6" t="str">
            <v>Above 45 days</v>
          </cell>
        </row>
        <row r="8">
          <cell r="A8">
            <v>4000000298</v>
          </cell>
          <cell r="B8">
            <v>40268</v>
          </cell>
          <cell r="C8" t="str">
            <v>Himatsingka Linens - Hassan</v>
          </cell>
          <cell r="D8">
            <v>2759</v>
          </cell>
          <cell r="E8">
            <v>0</v>
          </cell>
          <cell r="F8">
            <v>2759</v>
          </cell>
        </row>
        <row r="9">
          <cell r="A9">
            <v>4000000307</v>
          </cell>
          <cell r="B9">
            <v>40268</v>
          </cell>
          <cell r="C9" t="str">
            <v>Premier Fine Linens - Pollachi</v>
          </cell>
          <cell r="D9">
            <v>3873</v>
          </cell>
          <cell r="E9">
            <v>0</v>
          </cell>
          <cell r="F9">
            <v>3873</v>
          </cell>
        </row>
        <row r="10">
          <cell r="A10">
            <v>4000000308</v>
          </cell>
          <cell r="B10">
            <v>40268</v>
          </cell>
          <cell r="C10" t="str">
            <v>Premier Spinning&amp;weving Millspvt Ltd - Bhagalur</v>
          </cell>
          <cell r="D10">
            <v>2678</v>
          </cell>
          <cell r="E10">
            <v>0</v>
          </cell>
          <cell r="F10">
            <v>2678</v>
          </cell>
        </row>
        <row r="11">
          <cell r="A11">
            <v>4000000322</v>
          </cell>
          <cell r="B11">
            <v>40268</v>
          </cell>
          <cell r="C11" t="str">
            <v>Sriba Oil Agro Ltd - Ranegivaram</v>
          </cell>
          <cell r="D11">
            <v>2413</v>
          </cell>
          <cell r="E11">
            <v>0</v>
          </cell>
          <cell r="F11">
            <v>2413</v>
          </cell>
        </row>
        <row r="12">
          <cell r="A12">
            <v>4000000323</v>
          </cell>
          <cell r="B12">
            <v>40268</v>
          </cell>
          <cell r="C12" t="str">
            <v>Srinivasa Agro Produ - Kornapadu</v>
          </cell>
          <cell r="D12">
            <v>43365</v>
          </cell>
          <cell r="E12">
            <v>0</v>
          </cell>
          <cell r="F12">
            <v>43365</v>
          </cell>
        </row>
        <row r="13">
          <cell r="A13">
            <v>4000000227</v>
          </cell>
          <cell r="B13">
            <v>40268</v>
          </cell>
          <cell r="C13" t="str">
            <v>Amit Trading Corporation - Kolkatta</v>
          </cell>
          <cell r="D13">
            <v>-30424</v>
          </cell>
          <cell r="E13">
            <v>0</v>
          </cell>
          <cell r="F13">
            <v>-30424</v>
          </cell>
        </row>
        <row r="14">
          <cell r="A14">
            <v>4000000239</v>
          </cell>
          <cell r="B14">
            <v>40268</v>
          </cell>
          <cell r="C14" t="str">
            <v>Mandava Cotton Mills Pvt Ltd - Gannavaram</v>
          </cell>
          <cell r="D14">
            <v>-19735</v>
          </cell>
          <cell r="E14">
            <v>0</v>
          </cell>
          <cell r="F14">
            <v>-19735</v>
          </cell>
        </row>
        <row r="15">
          <cell r="A15">
            <v>4000000318</v>
          </cell>
          <cell r="B15">
            <v>40268</v>
          </cell>
          <cell r="C15" t="str">
            <v>Navya Cottons - Ganapavaram</v>
          </cell>
          <cell r="D15">
            <v>6956</v>
          </cell>
          <cell r="E15">
            <v>0</v>
          </cell>
          <cell r="F15">
            <v>6956</v>
          </cell>
        </row>
        <row r="16">
          <cell r="A16">
            <v>4000000321</v>
          </cell>
          <cell r="B16">
            <v>40268</v>
          </cell>
          <cell r="C16" t="str">
            <v>Sri Raj Gopal Oil Mills - Mangalagiri</v>
          </cell>
          <cell r="D16">
            <v>6530</v>
          </cell>
          <cell r="E16">
            <v>0</v>
          </cell>
          <cell r="F16">
            <v>6530</v>
          </cell>
        </row>
        <row r="17">
          <cell r="A17">
            <v>2100005091</v>
          </cell>
          <cell r="B17">
            <v>40301</v>
          </cell>
          <cell r="C17" t="str">
            <v>Premier Spinning&amp;weving Millspvt Ltd - Bhagalur</v>
          </cell>
          <cell r="D17">
            <v>7355</v>
          </cell>
          <cell r="E17">
            <v>0</v>
          </cell>
          <cell r="F17">
            <v>7355</v>
          </cell>
        </row>
        <row r="18">
          <cell r="A18">
            <v>2100005091</v>
          </cell>
          <cell r="B18">
            <v>40301</v>
          </cell>
          <cell r="C18" t="str">
            <v>Premier Spinning&amp;weving Millspvt Ltd - Bhagalur</v>
          </cell>
          <cell r="D18">
            <v>2853</v>
          </cell>
          <cell r="E18">
            <v>0</v>
          </cell>
          <cell r="F18">
            <v>2853</v>
          </cell>
        </row>
        <row r="19">
          <cell r="A19">
            <v>2100005104</v>
          </cell>
          <cell r="B19">
            <v>40326</v>
          </cell>
          <cell r="C19" t="str">
            <v>K K P  Fine Linen Pvt Ltd - Namakkal</v>
          </cell>
          <cell r="D19">
            <v>1439</v>
          </cell>
          <cell r="E19">
            <v>0</v>
          </cell>
          <cell r="F19">
            <v>1439</v>
          </cell>
        </row>
        <row r="20">
          <cell r="A20">
            <v>2100005581</v>
          </cell>
          <cell r="B20">
            <v>40418</v>
          </cell>
          <cell r="C20" t="str">
            <v>Vinayaka Waste Cotton - Solapur</v>
          </cell>
          <cell r="D20">
            <v>-29001</v>
          </cell>
          <cell r="E20">
            <v>0</v>
          </cell>
          <cell r="F20">
            <v>-29001</v>
          </cell>
        </row>
        <row r="21">
          <cell r="A21">
            <v>1300022907</v>
          </cell>
          <cell r="B21">
            <v>40464</v>
          </cell>
          <cell r="C21" t="str">
            <v>Relishah Export - Mumbai</v>
          </cell>
          <cell r="D21">
            <v>5720</v>
          </cell>
          <cell r="E21">
            <v>0</v>
          </cell>
          <cell r="F21">
            <v>5720</v>
          </cell>
        </row>
        <row r="22">
          <cell r="A22">
            <v>2100012121</v>
          </cell>
          <cell r="B22">
            <v>40633</v>
          </cell>
          <cell r="C22" t="str">
            <v>Sri Shanmugavel Spinning Mills Pvt Ltd - Thadikombu</v>
          </cell>
          <cell r="D22">
            <v>7645</v>
          </cell>
          <cell r="E22">
            <v>0</v>
          </cell>
          <cell r="F22">
            <v>7645</v>
          </cell>
        </row>
        <row r="23">
          <cell r="A23">
            <v>2100012120</v>
          </cell>
          <cell r="B23">
            <v>40633</v>
          </cell>
          <cell r="C23" t="str">
            <v>Arjuna Solvent Extraction Pvt Ltd - Doggiparru</v>
          </cell>
          <cell r="D23">
            <v>6868</v>
          </cell>
          <cell r="E23">
            <v>0</v>
          </cell>
          <cell r="F23">
            <v>6868</v>
          </cell>
        </row>
        <row r="24">
          <cell r="A24">
            <v>1400001500</v>
          </cell>
          <cell r="B24">
            <v>40775</v>
          </cell>
          <cell r="C24" t="str">
            <v>Alok Industries Limited - Silvassa</v>
          </cell>
          <cell r="D24">
            <v>1958</v>
          </cell>
          <cell r="E24">
            <v>0</v>
          </cell>
          <cell r="F24">
            <v>1958</v>
          </cell>
        </row>
        <row r="25">
          <cell r="A25">
            <v>2100005318</v>
          </cell>
          <cell r="B25">
            <v>40848</v>
          </cell>
          <cell r="C25" t="str">
            <v>S.m.textiles - Udumalpet</v>
          </cell>
          <cell r="D25">
            <v>-13984</v>
          </cell>
          <cell r="E25">
            <v>0</v>
          </cell>
          <cell r="F25">
            <v>-13984</v>
          </cell>
        </row>
        <row r="26">
          <cell r="A26">
            <v>1400005368</v>
          </cell>
          <cell r="B26">
            <v>40921</v>
          </cell>
          <cell r="C26" t="str">
            <v>The Ruby Mills Limited - Mumbai</v>
          </cell>
          <cell r="D26">
            <v>17884</v>
          </cell>
          <cell r="E26">
            <v>0</v>
          </cell>
          <cell r="F26">
            <v>17884</v>
          </cell>
        </row>
        <row r="27">
          <cell r="A27">
            <v>2100043439</v>
          </cell>
          <cell r="B27">
            <v>40948</v>
          </cell>
          <cell r="C27" t="str">
            <v>Himatsingka Linens - Hassan</v>
          </cell>
          <cell r="D27">
            <v>19543.599999999999</v>
          </cell>
          <cell r="E27">
            <v>0</v>
          </cell>
          <cell r="F27">
            <v>19543.599999999999</v>
          </cell>
        </row>
        <row r="28">
          <cell r="A28">
            <v>2100065975</v>
          </cell>
          <cell r="B28">
            <v>40999</v>
          </cell>
          <cell r="C28" t="str">
            <v>Pentagon Textiles Network P Ltd - Amathur</v>
          </cell>
          <cell r="D28">
            <v>-561</v>
          </cell>
          <cell r="E28">
            <v>0</v>
          </cell>
          <cell r="F28">
            <v>-561</v>
          </cell>
        </row>
        <row r="29">
          <cell r="A29">
            <v>2100058395</v>
          </cell>
          <cell r="B29">
            <v>40999</v>
          </cell>
          <cell r="C29" t="str">
            <v>Naga Hanuman Solvent Oils Pvt Ltd - Muppavaram</v>
          </cell>
          <cell r="D29">
            <v>78927</v>
          </cell>
          <cell r="E29">
            <v>0</v>
          </cell>
          <cell r="F29">
            <v>78927</v>
          </cell>
        </row>
        <row r="30">
          <cell r="A30">
            <v>1000019879</v>
          </cell>
          <cell r="B30">
            <v>40999</v>
          </cell>
          <cell r="C30" t="str">
            <v>Ncc Narasinh Cotton Pvt Ltd - Khedula</v>
          </cell>
          <cell r="D30">
            <v>4592466</v>
          </cell>
          <cell r="E30">
            <v>0</v>
          </cell>
          <cell r="F30">
            <v>4592466</v>
          </cell>
        </row>
        <row r="31">
          <cell r="A31">
            <v>1800001990</v>
          </cell>
          <cell r="B31">
            <v>40999</v>
          </cell>
          <cell r="C31" t="str">
            <v>Sri Anantha Lakshmi Textiles P Ltd - Tanuku</v>
          </cell>
          <cell r="D31">
            <v>121344.63</v>
          </cell>
          <cell r="E31">
            <v>0</v>
          </cell>
          <cell r="F31">
            <v>121344.63</v>
          </cell>
        </row>
        <row r="32">
          <cell r="A32">
            <v>2100046972</v>
          </cell>
          <cell r="B32">
            <v>40999</v>
          </cell>
          <cell r="C32" t="str">
            <v>Sri Anantha Lakshmi Textiles P Ltd - Tanuku</v>
          </cell>
          <cell r="D32">
            <v>1167</v>
          </cell>
          <cell r="E32">
            <v>0</v>
          </cell>
          <cell r="F32">
            <v>1167</v>
          </cell>
        </row>
        <row r="33">
          <cell r="A33">
            <v>2100011304</v>
          </cell>
          <cell r="B33">
            <v>41061</v>
          </cell>
          <cell r="C33" t="str">
            <v>Parekh Textiles Pvt Ltd - Hyderabad</v>
          </cell>
          <cell r="D33">
            <v>-88517.59</v>
          </cell>
          <cell r="E33">
            <v>0</v>
          </cell>
          <cell r="F33">
            <v>-88517.59</v>
          </cell>
        </row>
        <row r="34">
          <cell r="A34">
            <v>1800000424</v>
          </cell>
          <cell r="B34">
            <v>41095</v>
          </cell>
          <cell r="C34" t="str">
            <v>Sri Anantha Lakshmi Textiles P Ltd - Tanuku</v>
          </cell>
          <cell r="D34">
            <v>295507</v>
          </cell>
          <cell r="E34">
            <v>0</v>
          </cell>
          <cell r="F34">
            <v>295507</v>
          </cell>
        </row>
        <row r="35">
          <cell r="A35">
            <v>1400002380</v>
          </cell>
          <cell r="B35">
            <v>41111</v>
          </cell>
          <cell r="C35" t="str">
            <v>K G Denim Ltd -  Coimbatore</v>
          </cell>
          <cell r="D35">
            <v>-3172</v>
          </cell>
          <cell r="E35">
            <v>0</v>
          </cell>
          <cell r="F35">
            <v>-3172</v>
          </cell>
        </row>
        <row r="36">
          <cell r="A36">
            <v>2100017809</v>
          </cell>
          <cell r="B36">
            <v>41118</v>
          </cell>
          <cell r="C36" t="str">
            <v>Lakshmi Texwaste Corporation - Vijayawada</v>
          </cell>
          <cell r="D36">
            <v>36484</v>
          </cell>
          <cell r="E36">
            <v>0</v>
          </cell>
          <cell r="F36">
            <v>36484</v>
          </cell>
        </row>
        <row r="37">
          <cell r="A37">
            <v>1400002863</v>
          </cell>
          <cell r="B37">
            <v>41118</v>
          </cell>
          <cell r="C37" t="str">
            <v>Parekh Textiles Pvt Ltd - Hyderabad</v>
          </cell>
          <cell r="D37">
            <v>-288004</v>
          </cell>
          <cell r="E37">
            <v>0</v>
          </cell>
          <cell r="F37">
            <v>-288004</v>
          </cell>
        </row>
        <row r="38">
          <cell r="A38">
            <v>9660000916</v>
          </cell>
          <cell r="B38">
            <v>41122</v>
          </cell>
          <cell r="C38" t="str">
            <v>Bharath Vijay Mills - Kalol</v>
          </cell>
          <cell r="D38">
            <v>2302474</v>
          </cell>
          <cell r="E38">
            <v>0</v>
          </cell>
          <cell r="F38">
            <v>2302474</v>
          </cell>
        </row>
        <row r="39">
          <cell r="A39">
            <v>9660000931</v>
          </cell>
          <cell r="B39">
            <v>41134</v>
          </cell>
          <cell r="C39" t="str">
            <v>Bharath Vijay Mills - Kalol</v>
          </cell>
          <cell r="D39">
            <v>2302474</v>
          </cell>
          <cell r="E39">
            <v>0</v>
          </cell>
          <cell r="F39">
            <v>2302474</v>
          </cell>
        </row>
        <row r="40">
          <cell r="A40">
            <v>9660000933</v>
          </cell>
          <cell r="B40">
            <v>41138</v>
          </cell>
          <cell r="C40" t="str">
            <v>RAPIER MACHINARY MANUFACTURING CO P</v>
          </cell>
          <cell r="D40">
            <v>3572100</v>
          </cell>
          <cell r="E40">
            <v>3572100</v>
          </cell>
          <cell r="F40">
            <v>0</v>
          </cell>
        </row>
        <row r="41">
          <cell r="A41">
            <v>9660000935</v>
          </cell>
          <cell r="B41">
            <v>41140</v>
          </cell>
          <cell r="C41" t="str">
            <v>KEDIA ENTERPRISES</v>
          </cell>
          <cell r="D41">
            <v>2367792</v>
          </cell>
          <cell r="E41">
            <v>2367792</v>
          </cell>
          <cell r="F41">
            <v>0</v>
          </cell>
        </row>
        <row r="42">
          <cell r="A42">
            <v>9660000936</v>
          </cell>
          <cell r="B42">
            <v>41146</v>
          </cell>
          <cell r="C42" t="str">
            <v>SKT TEXTILE MILLS</v>
          </cell>
          <cell r="D42">
            <v>3680685</v>
          </cell>
          <cell r="E42">
            <v>3680685</v>
          </cell>
          <cell r="F42">
            <v>0</v>
          </cell>
        </row>
        <row r="43">
          <cell r="A43">
            <v>9660000937</v>
          </cell>
          <cell r="B43">
            <v>41148</v>
          </cell>
          <cell r="C43" t="str">
            <v>Bharath Vijay Mills - Kalol</v>
          </cell>
          <cell r="D43">
            <v>2302474</v>
          </cell>
          <cell r="E43">
            <v>2302474</v>
          </cell>
          <cell r="F43">
            <v>0</v>
          </cell>
        </row>
        <row r="44">
          <cell r="A44">
            <v>9660000938</v>
          </cell>
          <cell r="B44">
            <v>41150</v>
          </cell>
          <cell r="C44" t="str">
            <v>SALGUTI INDUSTRIES LTD</v>
          </cell>
          <cell r="D44">
            <v>2199311</v>
          </cell>
          <cell r="E44">
            <v>2199311</v>
          </cell>
          <cell r="F44">
            <v>0</v>
          </cell>
        </row>
        <row r="45">
          <cell r="A45">
            <v>9660000939</v>
          </cell>
          <cell r="B45">
            <v>41150</v>
          </cell>
          <cell r="C45" t="str">
            <v>RAPIER MACHINARY MANUFACTURING CO P</v>
          </cell>
          <cell r="D45">
            <v>3572100</v>
          </cell>
          <cell r="E45">
            <v>3572100</v>
          </cell>
          <cell r="F45">
            <v>0</v>
          </cell>
        </row>
        <row r="46">
          <cell r="A46">
            <v>1800000628</v>
          </cell>
          <cell r="B46">
            <v>41154</v>
          </cell>
          <cell r="C46" t="str">
            <v>Sri Anantha Lakshmi Textiles P Ltd - Tanuku</v>
          </cell>
          <cell r="D46">
            <v>53535</v>
          </cell>
          <cell r="E46">
            <v>53535</v>
          </cell>
          <cell r="F46">
            <v>0</v>
          </cell>
        </row>
        <row r="47">
          <cell r="A47">
            <v>9660000944</v>
          </cell>
          <cell r="B47">
            <v>41155</v>
          </cell>
          <cell r="C47" t="str">
            <v>KEDIA ENTERPRISES</v>
          </cell>
          <cell r="D47">
            <v>2367792</v>
          </cell>
          <cell r="E47">
            <v>2367792</v>
          </cell>
          <cell r="F47">
            <v>0</v>
          </cell>
        </row>
        <row r="48">
          <cell r="A48">
            <v>9660000946</v>
          </cell>
          <cell r="B48">
            <v>41157</v>
          </cell>
          <cell r="C48" t="str">
            <v>K G Denim Ltd</v>
          </cell>
          <cell r="D48">
            <v>1521828</v>
          </cell>
          <cell r="E48">
            <v>1521828</v>
          </cell>
          <cell r="F48">
            <v>0</v>
          </cell>
        </row>
        <row r="49">
          <cell r="A49">
            <v>9660000949</v>
          </cell>
          <cell r="B49">
            <v>41158</v>
          </cell>
          <cell r="C49" t="str">
            <v>SALGUTI INDUSTRIES LTD</v>
          </cell>
          <cell r="D49">
            <v>2637473</v>
          </cell>
          <cell r="E49">
            <v>2637473</v>
          </cell>
          <cell r="F49">
            <v>0</v>
          </cell>
        </row>
        <row r="50">
          <cell r="A50">
            <v>9660000951</v>
          </cell>
          <cell r="B50">
            <v>41160</v>
          </cell>
          <cell r="C50" t="str">
            <v>Bharath Vijay Mills - Kalol</v>
          </cell>
          <cell r="D50">
            <v>2424946</v>
          </cell>
          <cell r="E50">
            <v>2424946</v>
          </cell>
          <cell r="F50">
            <v>0</v>
          </cell>
        </row>
        <row r="51">
          <cell r="A51">
            <v>9660000955</v>
          </cell>
          <cell r="B51">
            <v>41168</v>
          </cell>
          <cell r="C51" t="str">
            <v>Bharath Vijay Mills - Kalol</v>
          </cell>
          <cell r="D51">
            <v>2424946</v>
          </cell>
          <cell r="E51">
            <v>2424946</v>
          </cell>
          <cell r="F51">
            <v>0</v>
          </cell>
        </row>
        <row r="52">
          <cell r="A52">
            <v>9660000956</v>
          </cell>
          <cell r="B52">
            <v>41172</v>
          </cell>
          <cell r="C52" t="str">
            <v>Bharath Vijay Mills - Kalol</v>
          </cell>
          <cell r="D52">
            <v>2433110</v>
          </cell>
          <cell r="E52">
            <v>2433110</v>
          </cell>
          <cell r="F52">
            <v>0</v>
          </cell>
        </row>
        <row r="53">
          <cell r="A53">
            <v>9660000957</v>
          </cell>
          <cell r="B53">
            <v>41179</v>
          </cell>
          <cell r="C53" t="str">
            <v>Himatsingka Linens - Hassan</v>
          </cell>
          <cell r="D53">
            <v>5356108.8</v>
          </cell>
          <cell r="E53">
            <v>5356108.8</v>
          </cell>
          <cell r="F53">
            <v>0</v>
          </cell>
        </row>
        <row r="54">
          <cell r="A54">
            <v>9660000958</v>
          </cell>
          <cell r="B54">
            <v>41179</v>
          </cell>
          <cell r="C54" t="str">
            <v>Bharath Vijay Mills - Kalol</v>
          </cell>
          <cell r="D54">
            <v>2375957</v>
          </cell>
          <cell r="E54">
            <v>2375957</v>
          </cell>
          <cell r="F54">
            <v>0</v>
          </cell>
        </row>
        <row r="55">
          <cell r="A55">
            <v>9660000959</v>
          </cell>
          <cell r="B55">
            <v>41180</v>
          </cell>
          <cell r="C55" t="str">
            <v>Ranga Weaves India P Ltd -  Erode</v>
          </cell>
          <cell r="D55">
            <v>2571912</v>
          </cell>
          <cell r="E55">
            <v>2571912</v>
          </cell>
          <cell r="F55">
            <v>0</v>
          </cell>
        </row>
        <row r="56">
          <cell r="A56">
            <v>9660000962</v>
          </cell>
          <cell r="B56">
            <v>41181</v>
          </cell>
          <cell r="C56" t="str">
            <v>SALGUTI INDUSTRIES LTD</v>
          </cell>
          <cell r="D56">
            <v>2749535</v>
          </cell>
          <cell r="E56">
            <v>2749535</v>
          </cell>
          <cell r="F56">
            <v>0</v>
          </cell>
        </row>
        <row r="57">
          <cell r="A57">
            <v>2100020613</v>
          </cell>
          <cell r="B57">
            <v>41182</v>
          </cell>
          <cell r="C57" t="str">
            <v>Salguti Industries Ltd - Hyderabad</v>
          </cell>
          <cell r="D57">
            <v>7783.56</v>
          </cell>
          <cell r="E57">
            <v>7783.56</v>
          </cell>
          <cell r="F57">
            <v>0</v>
          </cell>
        </row>
        <row r="60">
          <cell r="A60">
            <v>2100000667</v>
          </cell>
          <cell r="B60">
            <v>40642</v>
          </cell>
          <cell r="C60" t="str">
            <v>G I Textiles - Edlapadu</v>
          </cell>
          <cell r="D60">
            <v>-1315</v>
          </cell>
          <cell r="E60">
            <v>0</v>
          </cell>
          <cell r="F60">
            <v>-1315</v>
          </cell>
        </row>
        <row r="61">
          <cell r="A61">
            <v>2100044529</v>
          </cell>
          <cell r="B61">
            <v>40999</v>
          </cell>
          <cell r="C61" t="str">
            <v>R.k &amp; Sons - Haryana</v>
          </cell>
          <cell r="D61">
            <v>-45378.52</v>
          </cell>
          <cell r="E61">
            <v>0</v>
          </cell>
          <cell r="F61">
            <v>-45378.52</v>
          </cell>
        </row>
        <row r="62">
          <cell r="A62">
            <v>1800001990</v>
          </cell>
          <cell r="B62">
            <v>40999</v>
          </cell>
          <cell r="C62" t="str">
            <v>Sri Anantha Lakshmi Textiles P Ltd - Tanuku</v>
          </cell>
          <cell r="D62">
            <v>579452.15</v>
          </cell>
          <cell r="E62">
            <v>0</v>
          </cell>
          <cell r="F62">
            <v>579452.15</v>
          </cell>
        </row>
        <row r="63">
          <cell r="A63">
            <v>2100004387</v>
          </cell>
          <cell r="B63">
            <v>41007</v>
          </cell>
          <cell r="C63" t="str">
            <v>Sri Sellam Textile Private Ltd - Salem</v>
          </cell>
          <cell r="D63">
            <v>-57555</v>
          </cell>
          <cell r="E63">
            <v>0</v>
          </cell>
          <cell r="F63">
            <v>-57555</v>
          </cell>
        </row>
        <row r="64">
          <cell r="A64">
            <v>2100004390</v>
          </cell>
          <cell r="B64">
            <v>41010</v>
          </cell>
          <cell r="C64" t="str">
            <v>Vinayaka Textiles - Ganapavaram</v>
          </cell>
          <cell r="D64">
            <v>-1919</v>
          </cell>
          <cell r="E64">
            <v>0</v>
          </cell>
          <cell r="F64">
            <v>-1919</v>
          </cell>
        </row>
        <row r="65">
          <cell r="A65">
            <v>2100011299</v>
          </cell>
          <cell r="B65">
            <v>41033</v>
          </cell>
          <cell r="C65" t="str">
            <v>Lakshmi Texwaste Corporation - Vijayawada</v>
          </cell>
          <cell r="D65">
            <v>8165.63</v>
          </cell>
          <cell r="E65">
            <v>0</v>
          </cell>
          <cell r="F65">
            <v>8165.63</v>
          </cell>
        </row>
        <row r="66">
          <cell r="A66">
            <v>9720000732</v>
          </cell>
          <cell r="B66">
            <v>41124</v>
          </cell>
          <cell r="C66" t="str">
            <v>Song Keng Piece Goods Co Ltd - Foshan</v>
          </cell>
          <cell r="D66">
            <v>2612127.36</v>
          </cell>
          <cell r="E66">
            <v>0</v>
          </cell>
          <cell r="F66">
            <v>2612127.36</v>
          </cell>
        </row>
        <row r="67">
          <cell r="A67">
            <v>9720000733</v>
          </cell>
          <cell r="B67">
            <v>41130</v>
          </cell>
          <cell r="C67" t="str">
            <v>Song Keng Piece Goods Co Ltd - Foshan</v>
          </cell>
          <cell r="D67">
            <v>5172487.68</v>
          </cell>
          <cell r="E67">
            <v>0</v>
          </cell>
          <cell r="F67">
            <v>5172487.68</v>
          </cell>
        </row>
        <row r="68">
          <cell r="A68">
            <v>9720000737</v>
          </cell>
          <cell r="B68">
            <v>41138</v>
          </cell>
          <cell r="C68" t="str">
            <v>NIKHIL YARN PRIVATE LIMITED</v>
          </cell>
          <cell r="D68">
            <v>1530000</v>
          </cell>
          <cell r="E68">
            <v>1530000</v>
          </cell>
          <cell r="F68">
            <v>0</v>
          </cell>
        </row>
        <row r="69">
          <cell r="A69">
            <v>9720000741</v>
          </cell>
          <cell r="B69">
            <v>41146</v>
          </cell>
          <cell r="C69" t="str">
            <v>VENKATESHWARA TRADERS</v>
          </cell>
          <cell r="D69">
            <v>1167260</v>
          </cell>
          <cell r="E69">
            <v>1167260</v>
          </cell>
          <cell r="F69">
            <v>0</v>
          </cell>
        </row>
        <row r="70">
          <cell r="A70">
            <v>9720000742</v>
          </cell>
          <cell r="B70">
            <v>41146</v>
          </cell>
          <cell r="C70" t="str">
            <v>NIKHIL YARN PRIVATE LIMITED</v>
          </cell>
          <cell r="D70">
            <v>1578240</v>
          </cell>
          <cell r="E70">
            <v>1578240</v>
          </cell>
          <cell r="F70">
            <v>0</v>
          </cell>
        </row>
        <row r="71">
          <cell r="A71">
            <v>9720000743</v>
          </cell>
          <cell r="B71">
            <v>41148</v>
          </cell>
          <cell r="C71" t="str">
            <v>NIKHIL YARN PRIVATE LIMITED</v>
          </cell>
          <cell r="D71">
            <v>1112630</v>
          </cell>
          <cell r="E71">
            <v>1112630</v>
          </cell>
          <cell r="F71">
            <v>0</v>
          </cell>
        </row>
        <row r="72">
          <cell r="A72">
            <v>9720000744</v>
          </cell>
          <cell r="B72">
            <v>41148</v>
          </cell>
          <cell r="C72" t="str">
            <v>NIKHIL YARN PRIVATE LIMITED</v>
          </cell>
          <cell r="D72">
            <v>361250</v>
          </cell>
          <cell r="E72">
            <v>361250</v>
          </cell>
          <cell r="F72">
            <v>0</v>
          </cell>
        </row>
        <row r="73">
          <cell r="A73">
            <v>9720000745</v>
          </cell>
          <cell r="B73">
            <v>41148</v>
          </cell>
          <cell r="C73" t="str">
            <v>NIKHIL YARN PRIVATE LIMITED</v>
          </cell>
          <cell r="D73">
            <v>706487</v>
          </cell>
          <cell r="E73">
            <v>706487</v>
          </cell>
          <cell r="F73">
            <v>0</v>
          </cell>
        </row>
        <row r="74">
          <cell r="A74">
            <v>9720000748</v>
          </cell>
          <cell r="B74">
            <v>41152</v>
          </cell>
          <cell r="C74" t="str">
            <v>Conba Group Co.ltd - Zhejiang</v>
          </cell>
          <cell r="D74">
            <v>5165660.5199999996</v>
          </cell>
          <cell r="E74">
            <v>5165660.5199999996</v>
          </cell>
          <cell r="F74">
            <v>0</v>
          </cell>
        </row>
        <row r="75">
          <cell r="A75">
            <v>9720000751</v>
          </cell>
          <cell r="B75">
            <v>41158</v>
          </cell>
          <cell r="C75" t="str">
            <v>NIKHIL YARN PRIVATE LIMITED</v>
          </cell>
          <cell r="D75">
            <v>1578240</v>
          </cell>
          <cell r="E75">
            <v>1578240</v>
          </cell>
          <cell r="F75">
            <v>0</v>
          </cell>
        </row>
        <row r="76">
          <cell r="A76">
            <v>9720000755</v>
          </cell>
          <cell r="B76">
            <v>41160</v>
          </cell>
          <cell r="C76" t="str">
            <v xml:space="preserve"> PEPI FABRICS PVT LTD</v>
          </cell>
          <cell r="D76">
            <v>961422</v>
          </cell>
          <cell r="E76">
            <v>961422</v>
          </cell>
          <cell r="F76">
            <v>0</v>
          </cell>
        </row>
        <row r="77">
          <cell r="A77">
            <v>9720000756</v>
          </cell>
          <cell r="B77">
            <v>41162</v>
          </cell>
          <cell r="C77" t="str">
            <v>Conba Group Co.ltd - Zhejiang</v>
          </cell>
          <cell r="D77">
            <v>7720766.0999999996</v>
          </cell>
          <cell r="E77">
            <v>7720766.0999999996</v>
          </cell>
          <cell r="F77">
            <v>0</v>
          </cell>
        </row>
        <row r="78">
          <cell r="A78">
            <v>9720000757</v>
          </cell>
          <cell r="B78">
            <v>41164</v>
          </cell>
          <cell r="C78" t="str">
            <v xml:space="preserve"> PEPI FABRICS PVT LTD</v>
          </cell>
          <cell r="D78">
            <v>944269</v>
          </cell>
          <cell r="E78">
            <v>944269</v>
          </cell>
          <cell r="F78">
            <v>0</v>
          </cell>
        </row>
        <row r="79">
          <cell r="A79">
            <v>2100019759</v>
          </cell>
          <cell r="B79">
            <v>41167</v>
          </cell>
          <cell r="C79" t="str">
            <v>Shri Hari Textiles -  Pukkulam</v>
          </cell>
          <cell r="D79">
            <v>87619</v>
          </cell>
          <cell r="E79">
            <v>87619</v>
          </cell>
          <cell r="F79">
            <v>0</v>
          </cell>
        </row>
        <row r="80">
          <cell r="A80">
            <v>9720000760</v>
          </cell>
          <cell r="B80">
            <v>41170</v>
          </cell>
          <cell r="C80" t="str">
            <v>Conba Group Co.ltd - Zhejiang</v>
          </cell>
          <cell r="D80">
            <v>5005767.5999999996</v>
          </cell>
          <cell r="E80">
            <v>5005767.5999999996</v>
          </cell>
          <cell r="F80">
            <v>0</v>
          </cell>
        </row>
        <row r="81">
          <cell r="A81">
            <v>9720000762</v>
          </cell>
          <cell r="B81">
            <v>41174</v>
          </cell>
          <cell r="C81" t="str">
            <v>C &amp; D Logistics Group Co Ltd</v>
          </cell>
          <cell r="D81">
            <v>5027902.07</v>
          </cell>
          <cell r="E81">
            <v>5027902.07</v>
          </cell>
          <cell r="F81">
            <v>0</v>
          </cell>
        </row>
        <row r="82">
          <cell r="A82">
            <v>9720000767</v>
          </cell>
          <cell r="B82">
            <v>41179</v>
          </cell>
          <cell r="C82" t="str">
            <v>C &amp; D Logistics Group Co Ltd</v>
          </cell>
          <cell r="D82">
            <v>4954840.96</v>
          </cell>
          <cell r="E82">
            <v>4954840.96</v>
          </cell>
          <cell r="F82">
            <v>0</v>
          </cell>
        </row>
        <row r="83">
          <cell r="A83">
            <v>9720000765</v>
          </cell>
          <cell r="B83">
            <v>41179</v>
          </cell>
          <cell r="C83" t="str">
            <v>SHARDA TEXTILES</v>
          </cell>
          <cell r="D83">
            <v>614880</v>
          </cell>
          <cell r="E83">
            <v>614880</v>
          </cell>
          <cell r="F83">
            <v>0</v>
          </cell>
        </row>
        <row r="84">
          <cell r="A84">
            <v>9720000766</v>
          </cell>
          <cell r="B84">
            <v>41179</v>
          </cell>
          <cell r="C84" t="str">
            <v>SHARDA TEXTILES</v>
          </cell>
          <cell r="D84">
            <v>614880</v>
          </cell>
          <cell r="E84">
            <v>614880</v>
          </cell>
          <cell r="F84">
            <v>0</v>
          </cell>
        </row>
        <row r="86">
          <cell r="A86" t="str">
            <v>Total Amount</v>
          </cell>
          <cell r="D86">
            <v>101414852.54999997</v>
          </cell>
          <cell r="E86">
            <v>83751502.60999997</v>
          </cell>
          <cell r="F86">
            <v>17663349.940000001</v>
          </cell>
        </row>
        <row r="88">
          <cell r="A88" t="str">
            <v>Export Debtors</v>
          </cell>
        </row>
        <row r="89">
          <cell r="A89" t="str">
            <v xml:space="preserve">Inv No </v>
          </cell>
          <cell r="B89" t="str">
            <v>Bill Date</v>
          </cell>
          <cell r="C89" t="str">
            <v>Name of the Customer</v>
          </cell>
          <cell r="D89" t="str">
            <v>Bill Amount</v>
          </cell>
          <cell r="E89" t="str">
            <v>Below 45 Days</v>
          </cell>
          <cell r="F89" t="str">
            <v>Above 45 days</v>
          </cell>
        </row>
        <row r="90">
          <cell r="E90">
            <v>0</v>
          </cell>
          <cell r="F90">
            <v>0</v>
          </cell>
        </row>
        <row r="91">
          <cell r="E91">
            <v>0</v>
          </cell>
          <cell r="F91">
            <v>0</v>
          </cell>
        </row>
        <row r="92">
          <cell r="E92">
            <v>0</v>
          </cell>
          <cell r="F92">
            <v>0</v>
          </cell>
        </row>
        <row r="93">
          <cell r="E93">
            <v>0</v>
          </cell>
          <cell r="F93">
            <v>0</v>
          </cell>
        </row>
        <row r="94">
          <cell r="E94">
            <v>0</v>
          </cell>
          <cell r="F94">
            <v>0</v>
          </cell>
        </row>
        <row r="95">
          <cell r="E95">
            <v>0</v>
          </cell>
          <cell r="F95">
            <v>0</v>
          </cell>
        </row>
        <row r="96">
          <cell r="E96">
            <v>0</v>
          </cell>
          <cell r="F96">
            <v>0</v>
          </cell>
        </row>
        <row r="97">
          <cell r="E97">
            <v>0</v>
          </cell>
          <cell r="F97">
            <v>0</v>
          </cell>
          <cell r="I97" t="str">
            <v>BD</v>
          </cell>
        </row>
        <row r="98">
          <cell r="E98">
            <v>0</v>
          </cell>
          <cell r="F98">
            <v>0</v>
          </cell>
          <cell r="I98" t="str">
            <v>BD</v>
          </cell>
        </row>
        <row r="99">
          <cell r="E99">
            <v>0</v>
          </cell>
          <cell r="F99">
            <v>0</v>
          </cell>
          <cell r="I99" t="str">
            <v>BD</v>
          </cell>
        </row>
        <row r="100">
          <cell r="E100">
            <v>0</v>
          </cell>
          <cell r="F100">
            <v>0</v>
          </cell>
          <cell r="I100" t="str">
            <v>BD</v>
          </cell>
        </row>
        <row r="101">
          <cell r="E101">
            <v>0</v>
          </cell>
          <cell r="F101">
            <v>0</v>
          </cell>
          <cell r="I101" t="str">
            <v>BD</v>
          </cell>
        </row>
        <row r="102">
          <cell r="E102">
            <v>0</v>
          </cell>
          <cell r="F102">
            <v>0</v>
          </cell>
          <cell r="I102" t="str">
            <v>BD</v>
          </cell>
        </row>
        <row r="103">
          <cell r="E103">
            <v>0</v>
          </cell>
          <cell r="F103">
            <v>0</v>
          </cell>
          <cell r="I103" t="str">
            <v>BD</v>
          </cell>
        </row>
        <row r="104">
          <cell r="E104">
            <v>0</v>
          </cell>
          <cell r="F104">
            <v>0</v>
          </cell>
          <cell r="I104" t="str">
            <v>BD</v>
          </cell>
        </row>
        <row r="105">
          <cell r="E105">
            <v>0</v>
          </cell>
          <cell r="F105">
            <v>0</v>
          </cell>
          <cell r="I105" t="str">
            <v>BD</v>
          </cell>
        </row>
        <row r="106">
          <cell r="E106">
            <v>0</v>
          </cell>
          <cell r="F106">
            <v>0</v>
          </cell>
          <cell r="I106" t="str">
            <v>BD</v>
          </cell>
        </row>
        <row r="107">
          <cell r="E107">
            <v>0</v>
          </cell>
          <cell r="F107">
            <v>0</v>
          </cell>
          <cell r="I107" t="str">
            <v>BD</v>
          </cell>
        </row>
        <row r="108">
          <cell r="E108">
            <v>0</v>
          </cell>
          <cell r="F108">
            <v>0</v>
          </cell>
          <cell r="I108" t="str">
            <v>BD</v>
          </cell>
        </row>
        <row r="109">
          <cell r="E109">
            <v>0</v>
          </cell>
          <cell r="F109">
            <v>0</v>
          </cell>
          <cell r="I109" t="str">
            <v>BD</v>
          </cell>
        </row>
        <row r="110">
          <cell r="E110">
            <v>0</v>
          </cell>
          <cell r="F110">
            <v>0</v>
          </cell>
          <cell r="I110" t="str">
            <v>BD</v>
          </cell>
        </row>
        <row r="111">
          <cell r="E111">
            <v>0</v>
          </cell>
          <cell r="F111">
            <v>0</v>
          </cell>
          <cell r="I111" t="str">
            <v>BD</v>
          </cell>
        </row>
        <row r="112">
          <cell r="E112">
            <v>0</v>
          </cell>
          <cell r="F112">
            <v>0</v>
          </cell>
          <cell r="I112" t="str">
            <v>BD</v>
          </cell>
        </row>
        <row r="113">
          <cell r="E113">
            <v>0</v>
          </cell>
          <cell r="F113">
            <v>0</v>
          </cell>
          <cell r="I113" t="str">
            <v>BD</v>
          </cell>
        </row>
        <row r="114">
          <cell r="E114">
            <v>0</v>
          </cell>
          <cell r="F114">
            <v>0</v>
          </cell>
          <cell r="I114" t="str">
            <v>BD</v>
          </cell>
        </row>
        <row r="115">
          <cell r="E115">
            <v>0</v>
          </cell>
          <cell r="F115">
            <v>0</v>
          </cell>
          <cell r="I115" t="str">
            <v>BD</v>
          </cell>
        </row>
        <row r="116">
          <cell r="E116">
            <v>0</v>
          </cell>
          <cell r="F116">
            <v>0</v>
          </cell>
          <cell r="I116" t="str">
            <v>BD</v>
          </cell>
        </row>
        <row r="117">
          <cell r="E117">
            <v>0</v>
          </cell>
          <cell r="F117">
            <v>0</v>
          </cell>
          <cell r="I117" t="str">
            <v>BD</v>
          </cell>
        </row>
        <row r="118">
          <cell r="E118">
            <v>0</v>
          </cell>
          <cell r="F118">
            <v>0</v>
          </cell>
          <cell r="I118" t="str">
            <v>BD</v>
          </cell>
        </row>
        <row r="119">
          <cell r="E119">
            <v>0</v>
          </cell>
          <cell r="F119">
            <v>0</v>
          </cell>
          <cell r="I119" t="str">
            <v>BD</v>
          </cell>
        </row>
        <row r="120">
          <cell r="E120">
            <v>0</v>
          </cell>
          <cell r="F120">
            <v>0</v>
          </cell>
          <cell r="I120" t="str">
            <v>BD</v>
          </cell>
        </row>
        <row r="121">
          <cell r="E121">
            <v>0</v>
          </cell>
          <cell r="F121">
            <v>0</v>
          </cell>
          <cell r="I121" t="str">
            <v>BD</v>
          </cell>
        </row>
        <row r="122">
          <cell r="E122">
            <v>0</v>
          </cell>
          <cell r="F122">
            <v>0</v>
          </cell>
        </row>
        <row r="123">
          <cell r="E123">
            <v>0</v>
          </cell>
          <cell r="F123">
            <v>0</v>
          </cell>
        </row>
        <row r="124">
          <cell r="E124">
            <v>0</v>
          </cell>
          <cell r="F124">
            <v>0</v>
          </cell>
        </row>
        <row r="125">
          <cell r="C125" t="str">
            <v>Total</v>
          </cell>
          <cell r="D125">
            <v>0</v>
          </cell>
          <cell r="E125">
            <v>0</v>
          </cell>
          <cell r="F125">
            <v>0</v>
          </cell>
        </row>
        <row r="127">
          <cell r="A127" t="str">
            <v>Waste Debtors</v>
          </cell>
        </row>
        <row r="128">
          <cell r="A128" t="str">
            <v xml:space="preserve">Inv No </v>
          </cell>
          <cell r="B128" t="str">
            <v>Bill Date</v>
          </cell>
          <cell r="C128" t="str">
            <v>Name of the Customer</v>
          </cell>
          <cell r="D128" t="str">
            <v>Bill Amount</v>
          </cell>
          <cell r="E128" t="str">
            <v>Below 45 Days</v>
          </cell>
          <cell r="F128" t="str">
            <v>Above 45 days</v>
          </cell>
        </row>
        <row r="129">
          <cell r="E129">
            <v>0</v>
          </cell>
          <cell r="F129">
            <v>0</v>
          </cell>
        </row>
        <row r="130">
          <cell r="E130">
            <v>0</v>
          </cell>
          <cell r="F130">
            <v>0</v>
          </cell>
        </row>
        <row r="131">
          <cell r="C131" t="str">
            <v>Total</v>
          </cell>
          <cell r="D131">
            <v>0</v>
          </cell>
          <cell r="E131">
            <v>0</v>
          </cell>
          <cell r="F131">
            <v>0</v>
          </cell>
        </row>
        <row r="133">
          <cell r="A133" t="str">
            <v>Lint Debtors</v>
          </cell>
        </row>
        <row r="134">
          <cell r="A134" t="str">
            <v xml:space="preserve">Inv No </v>
          </cell>
          <cell r="B134" t="str">
            <v>Bill Date</v>
          </cell>
          <cell r="C134" t="str">
            <v>Name of the Customer</v>
          </cell>
          <cell r="D134" t="str">
            <v>Bill Amount</v>
          </cell>
          <cell r="E134" t="str">
            <v>Below 45 Days</v>
          </cell>
          <cell r="F134" t="str">
            <v>Above 45 days</v>
          </cell>
        </row>
        <row r="135">
          <cell r="E135">
            <v>0</v>
          </cell>
          <cell r="F135">
            <v>0</v>
          </cell>
        </row>
        <row r="136">
          <cell r="E136">
            <v>0</v>
          </cell>
          <cell r="F136">
            <v>0</v>
          </cell>
        </row>
        <row r="137">
          <cell r="C137" t="str">
            <v>Total</v>
          </cell>
          <cell r="D137">
            <v>0</v>
          </cell>
          <cell r="E137">
            <v>0</v>
          </cell>
          <cell r="F137">
            <v>0</v>
          </cell>
        </row>
        <row r="139">
          <cell r="A139" t="str">
            <v>Scrap Debtors</v>
          </cell>
        </row>
        <row r="140">
          <cell r="A140" t="str">
            <v xml:space="preserve">Inv No </v>
          </cell>
          <cell r="B140" t="str">
            <v>Bill Date</v>
          </cell>
          <cell r="C140" t="str">
            <v>Name of the Customer</v>
          </cell>
          <cell r="D140" t="str">
            <v>Bill Amount</v>
          </cell>
          <cell r="E140" t="str">
            <v>Below 45 Days</v>
          </cell>
          <cell r="F140" t="str">
            <v>Above 45 days</v>
          </cell>
        </row>
        <row r="142">
          <cell r="E142">
            <v>0</v>
          </cell>
          <cell r="F142">
            <v>0</v>
          </cell>
        </row>
      </sheetData>
      <sheetData sheetId="3">
        <row r="168">
          <cell r="E168">
            <v>144285367.34</v>
          </cell>
        </row>
      </sheetData>
      <sheetData sheetId="4">
        <row r="144">
          <cell r="E144">
            <v>180263475.65000001</v>
          </cell>
        </row>
      </sheetData>
      <sheetData sheetId="5">
        <row r="28">
          <cell r="E28">
            <v>28846540</v>
          </cell>
        </row>
      </sheetData>
      <sheetData sheetId="6">
        <row r="115">
          <cell r="F115">
            <v>683.78309999999999</v>
          </cell>
        </row>
      </sheetData>
      <sheetData sheetId="7">
        <row r="1154">
          <cell r="E1154">
            <v>153964585.98999998</v>
          </cell>
        </row>
      </sheetData>
      <sheetData sheetId="8">
        <row r="82">
          <cell r="E82">
            <v>8744421.4479999989</v>
          </cell>
        </row>
      </sheetData>
      <sheetData sheetId="9">
        <row r="282">
          <cell r="D282">
            <v>150806230.63999999</v>
          </cell>
        </row>
      </sheetData>
      <sheetData sheetId="10" refreshError="1"/>
      <sheetData sheetId="11">
        <row r="12">
          <cell r="E12">
            <v>0</v>
          </cell>
        </row>
      </sheetData>
      <sheetData sheetId="12">
        <row r="56">
          <cell r="E56">
            <v>66609957.009999998</v>
          </cell>
        </row>
      </sheetData>
      <sheetData sheetId="13">
        <row r="10">
          <cell r="F10">
            <v>0</v>
          </cell>
        </row>
      </sheetData>
      <sheetData sheetId="14" refreshError="1"/>
      <sheetData sheetId="1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ct Price"/>
      <sheetName val="DP Allocation"/>
      <sheetName val="Drs"/>
      <sheetName val="Sheet4"/>
      <sheetName val="Location wise"/>
      <sheetName val="Sheet3"/>
      <sheetName val="Stock.St"/>
      <sheetName val="Topsheet"/>
      <sheetName val="Location wise stk "/>
      <sheetName val="Inventories"/>
      <sheetName val="Stk Summ"/>
      <sheetName val="Stock Various"/>
      <sheetName val="Total Deb"/>
      <sheetName val="Spg Yarn cost"/>
      <sheetName val="Edl Yarn"/>
      <sheetName val="Ink-Che Wev Yarn"/>
      <sheetName val="CL1"/>
      <sheetName val="CL2"/>
      <sheetName val="Consolidated"/>
      <sheetName val="CL2A"/>
      <sheetName val="TURNOVER (2)"/>
      <sheetName val="PENDIND"/>
      <sheetName val="Sheet1"/>
      <sheetName val="STW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1">
          <cell r="B1" t="str">
            <v>NSL Textiles Ltd.,</v>
          </cell>
        </row>
        <row r="2">
          <cell r="B2" t="str">
            <v>Guntur.</v>
          </cell>
        </row>
        <row r="3">
          <cell r="B3" t="str">
            <v xml:space="preserve">Stock Statement as on 31.10.2011  </v>
          </cell>
        </row>
        <row r="4">
          <cell r="B4" t="str">
            <v>Sno</v>
          </cell>
          <cell r="C4" t="str">
            <v>Location</v>
          </cell>
          <cell r="D4" t="str">
            <v>Opening in  Qntals</v>
          </cell>
          <cell r="E4" t="str">
            <v>Receipts</v>
          </cell>
          <cell r="H4" t="str">
            <v>Total</v>
          </cell>
          <cell r="I4" t="str">
            <v>Issues</v>
          </cell>
          <cell r="L4" t="str">
            <v>Balance</v>
          </cell>
        </row>
        <row r="5">
          <cell r="E5" t="str">
            <v>Pur</v>
          </cell>
          <cell r="F5" t="str">
            <v>Pro/Gin</v>
          </cell>
          <cell r="G5" t="str">
            <v>Inter Div</v>
          </cell>
          <cell r="I5" t="str">
            <v>Sale</v>
          </cell>
          <cell r="J5" t="str">
            <v>Mixing/Pro</v>
          </cell>
          <cell r="K5" t="str">
            <v>Inter Div</v>
          </cell>
        </row>
        <row r="6">
          <cell r="B6" t="str">
            <v>I</v>
          </cell>
          <cell r="C6" t="str">
            <v>Lint</v>
          </cell>
        </row>
        <row r="7">
          <cell r="B7">
            <v>1</v>
          </cell>
          <cell r="C7" t="str">
            <v>Inkollu - Mix</v>
          </cell>
          <cell r="D7">
            <v>13083</v>
          </cell>
          <cell r="F7">
            <v>4116.0600000000004</v>
          </cell>
          <cell r="H7">
            <v>17199.060000000001</v>
          </cell>
          <cell r="I7">
            <v>3033.1</v>
          </cell>
          <cell r="J7">
            <v>5594.8099999999995</v>
          </cell>
          <cell r="L7">
            <v>8571.1500000000015</v>
          </cell>
        </row>
        <row r="8">
          <cell r="C8" t="str">
            <v>Ginning</v>
          </cell>
          <cell r="D8">
            <v>0</v>
          </cell>
          <cell r="H8">
            <v>0</v>
          </cell>
          <cell r="L8">
            <v>0</v>
          </cell>
        </row>
        <row r="9">
          <cell r="C9" t="str">
            <v>Gurajal</v>
          </cell>
          <cell r="D9">
            <v>173.34000000000015</v>
          </cell>
          <cell r="F9">
            <v>4395.5600000000004</v>
          </cell>
          <cell r="H9">
            <v>4568.9000000000005</v>
          </cell>
          <cell r="I9">
            <v>729.44</v>
          </cell>
          <cell r="K9">
            <v>2840.98</v>
          </cell>
          <cell r="L9">
            <v>998.48000000000047</v>
          </cell>
        </row>
        <row r="10">
          <cell r="C10" t="str">
            <v>Kammam</v>
          </cell>
          <cell r="F10">
            <v>2355.4499999999998</v>
          </cell>
          <cell r="H10">
            <v>2355.4499999999998</v>
          </cell>
          <cell r="J10">
            <v>1502.53</v>
          </cell>
          <cell r="L10">
            <v>852.91999999999985</v>
          </cell>
        </row>
        <row r="11">
          <cell r="C11" t="str">
            <v>Inkolu(Edlapadu)</v>
          </cell>
          <cell r="D11">
            <v>0</v>
          </cell>
          <cell r="H11">
            <v>0</v>
          </cell>
          <cell r="L11">
            <v>0</v>
          </cell>
        </row>
        <row r="12">
          <cell r="B12">
            <v>2</v>
          </cell>
          <cell r="C12" t="str">
            <v>Edlapadu</v>
          </cell>
          <cell r="D12">
            <v>0</v>
          </cell>
          <cell r="H12">
            <v>0</v>
          </cell>
          <cell r="L12">
            <v>0</v>
          </cell>
        </row>
        <row r="13">
          <cell r="B13">
            <v>3</v>
          </cell>
          <cell r="C13" t="str">
            <v>Veravalli - Spi</v>
          </cell>
          <cell r="D13">
            <v>4256.4600000000019</v>
          </cell>
          <cell r="F13">
            <v>1675.02</v>
          </cell>
          <cell r="G13">
            <v>875.87</v>
          </cell>
          <cell r="H13">
            <v>6807.3500000000013</v>
          </cell>
          <cell r="J13">
            <v>3520.1</v>
          </cell>
          <cell r="K13">
            <v>23.42</v>
          </cell>
          <cell r="L13">
            <v>3263.8300000000013</v>
          </cell>
        </row>
        <row r="14">
          <cell r="C14" t="str">
            <v>Ginning</v>
          </cell>
          <cell r="D14">
            <v>31.34</v>
          </cell>
          <cell r="F14">
            <v>4689.88</v>
          </cell>
          <cell r="H14">
            <v>4721.22</v>
          </cell>
          <cell r="J14">
            <v>2011.3799999999999</v>
          </cell>
          <cell r="L14">
            <v>2709.84</v>
          </cell>
        </row>
        <row r="15">
          <cell r="C15" t="str">
            <v>OE</v>
          </cell>
          <cell r="D15">
            <v>2955.6300000000015</v>
          </cell>
          <cell r="G15">
            <v>578.4799999999999</v>
          </cell>
          <cell r="H15">
            <v>3534.1100000000015</v>
          </cell>
          <cell r="J15">
            <v>1946.09</v>
          </cell>
          <cell r="L15">
            <v>1588.0200000000016</v>
          </cell>
        </row>
        <row r="16">
          <cell r="C16" t="str">
            <v>Total :</v>
          </cell>
          <cell r="D16">
            <v>20499.770000000004</v>
          </cell>
          <cell r="E16">
            <v>0</v>
          </cell>
          <cell r="F16">
            <v>17231.97</v>
          </cell>
          <cell r="G16">
            <v>1454.35</v>
          </cell>
          <cell r="H16">
            <v>39186.090000000004</v>
          </cell>
          <cell r="I16">
            <v>3762.54</v>
          </cell>
          <cell r="J16">
            <v>14574.909999999998</v>
          </cell>
          <cell r="K16">
            <v>2864.4</v>
          </cell>
          <cell r="L16">
            <v>17984.240000000002</v>
          </cell>
        </row>
        <row r="18">
          <cell r="C18" t="str">
            <v>Cotton Kappas:</v>
          </cell>
        </row>
        <row r="20">
          <cell r="B20" t="str">
            <v>Sno</v>
          </cell>
          <cell r="C20" t="str">
            <v>Location</v>
          </cell>
          <cell r="D20" t="str">
            <v>Opening in  Qntals</v>
          </cell>
          <cell r="E20" t="str">
            <v>Receipts</v>
          </cell>
          <cell r="H20" t="str">
            <v>Total</v>
          </cell>
          <cell r="I20" t="str">
            <v>Issues</v>
          </cell>
          <cell r="L20" t="str">
            <v>Balance</v>
          </cell>
        </row>
        <row r="21">
          <cell r="E21" t="str">
            <v>Purchase</v>
          </cell>
          <cell r="F21" t="str">
            <v>Inter Div</v>
          </cell>
          <cell r="G21" t="str">
            <v>Others</v>
          </cell>
          <cell r="I21" t="str">
            <v>Sale</v>
          </cell>
          <cell r="J21" t="str">
            <v>lint pro</v>
          </cell>
          <cell r="K21" t="str">
            <v>Inter Div</v>
          </cell>
        </row>
        <row r="22">
          <cell r="B22" t="str">
            <v>I</v>
          </cell>
        </row>
        <row r="23">
          <cell r="B23">
            <v>1</v>
          </cell>
          <cell r="C23" t="str">
            <v>Inkollu</v>
          </cell>
          <cell r="D23">
            <v>3.6</v>
          </cell>
          <cell r="H23">
            <v>3.6</v>
          </cell>
          <cell r="L23">
            <v>3.6</v>
          </cell>
        </row>
        <row r="24">
          <cell r="C24" t="str">
            <v>Khmmam</v>
          </cell>
          <cell r="D24">
            <v>0</v>
          </cell>
          <cell r="E24">
            <v>8474.2099999999991</v>
          </cell>
          <cell r="H24">
            <v>8474.2099999999991</v>
          </cell>
          <cell r="J24">
            <v>6714</v>
          </cell>
          <cell r="L24">
            <v>1760.2099999999991</v>
          </cell>
        </row>
        <row r="25">
          <cell r="C25" t="str">
            <v>Gurajala</v>
          </cell>
          <cell r="D25">
            <v>1482.4700000000012</v>
          </cell>
          <cell r="E25">
            <v>14541.68</v>
          </cell>
          <cell r="H25">
            <v>16024.150000000001</v>
          </cell>
          <cell r="J25">
            <v>12861.74</v>
          </cell>
          <cell r="L25">
            <v>3162.4100000000017</v>
          </cell>
        </row>
        <row r="26">
          <cell r="D26">
            <v>0</v>
          </cell>
          <cell r="H26">
            <v>0</v>
          </cell>
          <cell r="L26">
            <v>0</v>
          </cell>
        </row>
        <row r="27">
          <cell r="B27">
            <v>2</v>
          </cell>
          <cell r="C27" t="str">
            <v>Edlapadu</v>
          </cell>
          <cell r="D27">
            <v>0</v>
          </cell>
          <cell r="H27">
            <v>0</v>
          </cell>
          <cell r="L27">
            <v>0</v>
          </cell>
        </row>
        <row r="28">
          <cell r="D28">
            <v>0</v>
          </cell>
          <cell r="L28">
            <v>0</v>
          </cell>
        </row>
        <row r="29">
          <cell r="B29">
            <v>3</v>
          </cell>
          <cell r="C29" t="str">
            <v>Veravalli</v>
          </cell>
          <cell r="D29">
            <v>144.78</v>
          </cell>
          <cell r="E29">
            <v>17920.759999999998</v>
          </cell>
          <cell r="H29">
            <v>18065.539999999997</v>
          </cell>
          <cell r="J29">
            <v>14699.7</v>
          </cell>
          <cell r="L29">
            <v>3365.8399999999965</v>
          </cell>
        </row>
        <row r="30">
          <cell r="C30" t="str">
            <v>Total :</v>
          </cell>
          <cell r="D30">
            <v>1630.850000000001</v>
          </cell>
          <cell r="E30">
            <v>40936.649999999994</v>
          </cell>
          <cell r="F30">
            <v>0</v>
          </cell>
          <cell r="G30">
            <v>0</v>
          </cell>
          <cell r="H30">
            <v>42567.5</v>
          </cell>
          <cell r="I30">
            <v>0</v>
          </cell>
          <cell r="J30">
            <v>34275.440000000002</v>
          </cell>
          <cell r="K30">
            <v>0</v>
          </cell>
          <cell r="L30">
            <v>8292.0599999999977</v>
          </cell>
        </row>
        <row r="34">
          <cell r="B34" t="str">
            <v>II</v>
          </cell>
          <cell r="C34" t="str">
            <v>OE Raw Materials Cotton Waste</v>
          </cell>
        </row>
        <row r="35">
          <cell r="C35" t="str">
            <v>Location</v>
          </cell>
          <cell r="D35" t="str">
            <v>Ope</v>
          </cell>
          <cell r="E35" t="str">
            <v>Pur</v>
          </cell>
          <cell r="F35" t="str">
            <v>Prod</v>
          </cell>
          <cell r="G35" t="str">
            <v>Intera Div</v>
          </cell>
          <cell r="H35" t="str">
            <v>Tot</v>
          </cell>
          <cell r="I35" t="str">
            <v>Issues</v>
          </cell>
          <cell r="J35" t="str">
            <v>Issu to Prod</v>
          </cell>
          <cell r="K35" t="str">
            <v>Inter Div</v>
          </cell>
          <cell r="L35" t="str">
            <v>Bala</v>
          </cell>
        </row>
        <row r="36">
          <cell r="I36" t="str">
            <v>Sale</v>
          </cell>
        </row>
        <row r="37">
          <cell r="B37">
            <v>1</v>
          </cell>
          <cell r="C37" t="str">
            <v>Veravalli</v>
          </cell>
          <cell r="D37">
            <v>839.95000000000027</v>
          </cell>
          <cell r="E37">
            <v>354.93</v>
          </cell>
          <cell r="G37">
            <v>1279.46</v>
          </cell>
          <cell r="H37">
            <v>2474.34</v>
          </cell>
          <cell r="I37">
            <v>0</v>
          </cell>
          <cell r="J37">
            <v>1815.8600000000001</v>
          </cell>
          <cell r="K37">
            <v>0</v>
          </cell>
          <cell r="L37">
            <v>658.48</v>
          </cell>
        </row>
        <row r="39">
          <cell r="B39" t="str">
            <v>II</v>
          </cell>
          <cell r="C39" t="str">
            <v>Yarn</v>
          </cell>
        </row>
        <row r="40">
          <cell r="B40" t="str">
            <v>Sno</v>
          </cell>
          <cell r="C40" t="str">
            <v>Location</v>
          </cell>
          <cell r="D40" t="str">
            <v>Opening</v>
          </cell>
          <cell r="E40" t="str">
            <v>Receipts</v>
          </cell>
          <cell r="H40" t="str">
            <v>Total</v>
          </cell>
          <cell r="I40" t="str">
            <v>Issues</v>
          </cell>
          <cell r="L40" t="str">
            <v>Bala</v>
          </cell>
        </row>
        <row r="41">
          <cell r="E41" t="str">
            <v>Pur</v>
          </cell>
          <cell r="F41" t="str">
            <v>Produc</v>
          </cell>
          <cell r="G41" t="str">
            <v>Int div</v>
          </cell>
          <cell r="I41" t="str">
            <v>Sale</v>
          </cell>
          <cell r="J41" t="str">
            <v>for prod</v>
          </cell>
          <cell r="K41" t="str">
            <v>Bra/Tf</v>
          </cell>
        </row>
        <row r="43">
          <cell r="B43">
            <v>1</v>
          </cell>
          <cell r="C43" t="str">
            <v>Inkollu</v>
          </cell>
          <cell r="D43">
            <v>940.77</v>
          </cell>
          <cell r="E43">
            <v>682.86</v>
          </cell>
          <cell r="F43">
            <v>3458.38</v>
          </cell>
          <cell r="H43">
            <v>5082.01</v>
          </cell>
          <cell r="I43">
            <v>3762.64</v>
          </cell>
          <cell r="K43">
            <v>226.8</v>
          </cell>
          <cell r="L43">
            <v>1092.5700000000004</v>
          </cell>
        </row>
        <row r="45">
          <cell r="B45">
            <v>2</v>
          </cell>
          <cell r="C45" t="str">
            <v>Veravalli</v>
          </cell>
          <cell r="D45">
            <v>1296.9404999999992</v>
          </cell>
          <cell r="E45">
            <v>26.31</v>
          </cell>
          <cell r="F45">
            <v>2304.56</v>
          </cell>
          <cell r="H45">
            <v>3627.8104999999991</v>
          </cell>
          <cell r="I45">
            <v>2248.04</v>
          </cell>
          <cell r="L45">
            <v>1379.7704999999992</v>
          </cell>
        </row>
        <row r="46">
          <cell r="C46" t="str">
            <v xml:space="preserve">         ,,        OE</v>
          </cell>
          <cell r="D46">
            <v>325.57380000000012</v>
          </cell>
          <cell r="E46">
            <v>72.680000000000007</v>
          </cell>
          <cell r="F46">
            <v>3185.02</v>
          </cell>
          <cell r="H46">
            <v>3583.2737999999999</v>
          </cell>
          <cell r="I46">
            <v>3043.32</v>
          </cell>
          <cell r="L46">
            <v>539.95379999999977</v>
          </cell>
        </row>
        <row r="47">
          <cell r="B47">
            <v>3</v>
          </cell>
          <cell r="C47" t="str">
            <v>Ink - Weaving</v>
          </cell>
          <cell r="D47">
            <v>2589.8370000000023</v>
          </cell>
          <cell r="E47">
            <v>5450.49</v>
          </cell>
          <cell r="G47">
            <v>170.1</v>
          </cell>
          <cell r="H47">
            <v>8210.4270000000015</v>
          </cell>
          <cell r="J47">
            <v>5067.87</v>
          </cell>
          <cell r="K47">
            <v>170.87</v>
          </cell>
          <cell r="L47">
            <v>2971.6870000000017</v>
          </cell>
        </row>
        <row r="49">
          <cell r="B49">
            <v>4</v>
          </cell>
          <cell r="C49" t="str">
            <v>Chan - Weaving</v>
          </cell>
          <cell r="D49">
            <v>899.73689999999988</v>
          </cell>
          <cell r="E49">
            <v>1587.816</v>
          </cell>
          <cell r="G49">
            <v>227.57</v>
          </cell>
          <cell r="H49">
            <v>2715.1228999999998</v>
          </cell>
          <cell r="J49">
            <v>1504.3410400000005</v>
          </cell>
          <cell r="L49">
            <v>1210.7818599999994</v>
          </cell>
        </row>
        <row r="50">
          <cell r="C50" t="str">
            <v>Total:</v>
          </cell>
          <cell r="D50">
            <v>6052.8582000000015</v>
          </cell>
          <cell r="E50">
            <v>7820.1559999999999</v>
          </cell>
          <cell r="F50">
            <v>8947.9600000000009</v>
          </cell>
          <cell r="G50">
            <v>397.66999999999996</v>
          </cell>
          <cell r="H50">
            <v>23218.644199999999</v>
          </cell>
          <cell r="I50">
            <v>9054</v>
          </cell>
          <cell r="J50">
            <v>6572.2110400000001</v>
          </cell>
          <cell r="K50">
            <v>397.67</v>
          </cell>
          <cell r="L50">
            <v>7194.7631600000004</v>
          </cell>
        </row>
        <row r="52">
          <cell r="B52" t="str">
            <v>II</v>
          </cell>
          <cell r="C52" t="str">
            <v>Cotton Waste</v>
          </cell>
          <cell r="G52">
            <v>0</v>
          </cell>
        </row>
        <row r="53">
          <cell r="B53" t="str">
            <v>Sno</v>
          </cell>
          <cell r="C53" t="str">
            <v>Location</v>
          </cell>
          <cell r="D53" t="str">
            <v>Opening</v>
          </cell>
          <cell r="E53" t="str">
            <v>Receipts</v>
          </cell>
          <cell r="H53" t="str">
            <v>Total</v>
          </cell>
          <cell r="I53" t="str">
            <v>Issues</v>
          </cell>
          <cell r="L53" t="str">
            <v>Bala</v>
          </cell>
        </row>
        <row r="54">
          <cell r="E54" t="str">
            <v>Purchase</v>
          </cell>
          <cell r="F54" t="str">
            <v>Prod</v>
          </cell>
          <cell r="G54" t="str">
            <v>Int div/ SIT</v>
          </cell>
          <cell r="I54" t="str">
            <v>Sale</v>
          </cell>
          <cell r="J54" t="str">
            <v>produc</v>
          </cell>
          <cell r="K54" t="str">
            <v>Br T/s</v>
          </cell>
        </row>
        <row r="56">
          <cell r="B56">
            <v>1</v>
          </cell>
          <cell r="C56" t="str">
            <v>Inkollu</v>
          </cell>
          <cell r="D56">
            <v>510.78999999999979</v>
          </cell>
          <cell r="F56">
            <v>1424.41</v>
          </cell>
          <cell r="H56">
            <v>1935.1999999999998</v>
          </cell>
          <cell r="J56">
            <v>714.39</v>
          </cell>
          <cell r="L56">
            <v>1220.81</v>
          </cell>
        </row>
        <row r="58">
          <cell r="B58">
            <v>2</v>
          </cell>
          <cell r="C58" t="str">
            <v>Veravalli</v>
          </cell>
          <cell r="D58">
            <v>710.11999999999932</v>
          </cell>
          <cell r="F58">
            <v>1098.27</v>
          </cell>
          <cell r="H58">
            <v>1808.3899999999994</v>
          </cell>
          <cell r="I58">
            <v>379.44</v>
          </cell>
          <cell r="K58">
            <v>693.14</v>
          </cell>
          <cell r="L58">
            <v>735.80999999999938</v>
          </cell>
        </row>
        <row r="59">
          <cell r="B59">
            <v>3</v>
          </cell>
          <cell r="C59" t="str">
            <v>OE   Finished</v>
          </cell>
          <cell r="D59">
            <v>283.50000000000011</v>
          </cell>
          <cell r="F59">
            <v>498.06</v>
          </cell>
          <cell r="H59">
            <v>781.56000000000017</v>
          </cell>
          <cell r="I59">
            <v>496.32</v>
          </cell>
          <cell r="K59">
            <v>73.7</v>
          </cell>
          <cell r="L59">
            <v>211.54000000000019</v>
          </cell>
        </row>
        <row r="60">
          <cell r="B60">
            <v>4</v>
          </cell>
          <cell r="C60" t="str">
            <v>Inkolu Weaving</v>
          </cell>
          <cell r="D60">
            <v>146.65</v>
          </cell>
          <cell r="F60">
            <v>121</v>
          </cell>
          <cell r="H60">
            <v>267.64999999999998</v>
          </cell>
          <cell r="I60">
            <v>114</v>
          </cell>
          <cell r="L60">
            <v>153.64999999999998</v>
          </cell>
        </row>
        <row r="62">
          <cell r="C62" t="str">
            <v>Total:</v>
          </cell>
          <cell r="D62">
            <v>1651.0599999999995</v>
          </cell>
          <cell r="E62">
            <v>0</v>
          </cell>
          <cell r="F62">
            <v>3141.7400000000002</v>
          </cell>
          <cell r="G62">
            <v>0</v>
          </cell>
          <cell r="H62">
            <v>4792.7999999999993</v>
          </cell>
          <cell r="I62">
            <v>989.76</v>
          </cell>
          <cell r="J62">
            <v>714.39</v>
          </cell>
          <cell r="K62">
            <v>766.84</v>
          </cell>
          <cell r="L62">
            <v>2321.81</v>
          </cell>
        </row>
        <row r="64">
          <cell r="C64" t="str">
            <v>Total:</v>
          </cell>
          <cell r="D64">
            <v>8543.8682000000008</v>
          </cell>
          <cell r="E64">
            <v>8175.0860000000002</v>
          </cell>
          <cell r="F64">
            <v>12089.7</v>
          </cell>
          <cell r="G64">
            <v>1677.13</v>
          </cell>
          <cell r="H64">
            <v>30485.784199999998</v>
          </cell>
          <cell r="I64">
            <v>10043.76</v>
          </cell>
          <cell r="J64">
            <v>9102.4610400000001</v>
          </cell>
          <cell r="K64">
            <v>1164.51</v>
          </cell>
          <cell r="L64">
            <v>10175.053159999999</v>
          </cell>
        </row>
        <row r="65">
          <cell r="L65" t="e">
            <v>#REF!</v>
          </cell>
        </row>
        <row r="67">
          <cell r="B67" t="str">
            <v>III</v>
          </cell>
          <cell r="C67" t="str">
            <v>Process Stock</v>
          </cell>
        </row>
        <row r="68">
          <cell r="B68" t="str">
            <v>Sno</v>
          </cell>
          <cell r="C68" t="str">
            <v>Location</v>
          </cell>
          <cell r="D68" t="str">
            <v>Opening</v>
          </cell>
          <cell r="E68" t="str">
            <v>Receipts</v>
          </cell>
          <cell r="G68" t="str">
            <v>Others</v>
          </cell>
          <cell r="H68" t="str">
            <v>Total</v>
          </cell>
          <cell r="I68" t="str">
            <v>Issues</v>
          </cell>
          <cell r="K68" t="str">
            <v>Balance</v>
          </cell>
        </row>
        <row r="69">
          <cell r="E69" t="str">
            <v>Unit I&amp;II</v>
          </cell>
        </row>
        <row r="71">
          <cell r="B71">
            <v>1</v>
          </cell>
          <cell r="C71" t="str">
            <v>Inkollu</v>
          </cell>
          <cell r="D71">
            <v>1802.8799999999992</v>
          </cell>
          <cell r="E71">
            <v>5594.8099999999995</v>
          </cell>
          <cell r="F71">
            <v>0</v>
          </cell>
          <cell r="G71">
            <v>0</v>
          </cell>
          <cell r="H71">
            <v>7397.6899999999987</v>
          </cell>
          <cell r="I71">
            <v>5338.67</v>
          </cell>
          <cell r="J71">
            <v>0</v>
          </cell>
          <cell r="K71">
            <v>2059.0199999999986</v>
          </cell>
        </row>
        <row r="73">
          <cell r="B73">
            <v>2</v>
          </cell>
          <cell r="C73" t="str">
            <v>Veravalli</v>
          </cell>
          <cell r="D73">
            <v>2357.8100000000004</v>
          </cell>
          <cell r="E73">
            <v>3520.1</v>
          </cell>
          <cell r="F73">
            <v>0</v>
          </cell>
          <cell r="G73">
            <v>0</v>
          </cell>
          <cell r="H73">
            <v>5877.91</v>
          </cell>
          <cell r="I73">
            <v>3900.8500000000004</v>
          </cell>
          <cell r="J73">
            <v>0</v>
          </cell>
          <cell r="K73">
            <v>1977.0599999999995</v>
          </cell>
        </row>
        <row r="74">
          <cell r="C74" t="str">
            <v>OE</v>
          </cell>
          <cell r="D74">
            <v>755.86999999999989</v>
          </cell>
          <cell r="E74">
            <v>1815.8600000000001</v>
          </cell>
          <cell r="F74">
            <v>0</v>
          </cell>
          <cell r="G74">
            <v>0</v>
          </cell>
          <cell r="H74">
            <v>2571.73</v>
          </cell>
          <cell r="I74">
            <v>1768.88</v>
          </cell>
          <cell r="J74">
            <v>0</v>
          </cell>
          <cell r="K74">
            <v>802.84999999999991</v>
          </cell>
        </row>
        <row r="76">
          <cell r="B76">
            <v>3</v>
          </cell>
          <cell r="C76" t="str">
            <v xml:space="preserve">Ink Weaving </v>
          </cell>
          <cell r="D76">
            <v>3492.2855999999983</v>
          </cell>
          <cell r="E76">
            <v>5067.87</v>
          </cell>
          <cell r="F76">
            <v>0</v>
          </cell>
          <cell r="G76">
            <v>0</v>
          </cell>
          <cell r="H76">
            <v>8560.1555999999982</v>
          </cell>
          <cell r="I76">
            <v>6006.19</v>
          </cell>
          <cell r="J76">
            <v>0</v>
          </cell>
          <cell r="K76">
            <v>2553.9655999999986</v>
          </cell>
        </row>
        <row r="77">
          <cell r="C77" t="str">
            <v>Chan - wea</v>
          </cell>
          <cell r="D77">
            <v>1064.5118000000002</v>
          </cell>
          <cell r="E77">
            <v>1504.3410400000005</v>
          </cell>
          <cell r="H77">
            <v>2568.8528400000005</v>
          </cell>
          <cell r="I77">
            <v>1509.35</v>
          </cell>
          <cell r="J77">
            <v>0</v>
          </cell>
          <cell r="K77">
            <v>1059.5028400000006</v>
          </cell>
        </row>
        <row r="78">
          <cell r="C78" t="str">
            <v>Chan - Process</v>
          </cell>
          <cell r="D78">
            <v>214359</v>
          </cell>
          <cell r="E78">
            <v>147500</v>
          </cell>
          <cell r="H78">
            <v>361859</v>
          </cell>
          <cell r="I78">
            <v>151701</v>
          </cell>
          <cell r="K78">
            <v>210158</v>
          </cell>
        </row>
        <row r="79">
          <cell r="C79" t="str">
            <v>Total:</v>
          </cell>
          <cell r="D79">
            <v>223832.35740000001</v>
          </cell>
          <cell r="E79">
            <v>165002.98103999998</v>
          </cell>
          <cell r="F79">
            <v>0</v>
          </cell>
          <cell r="G79">
            <v>0</v>
          </cell>
          <cell r="H79">
            <v>388835.33844000002</v>
          </cell>
          <cell r="I79">
            <v>170224.94</v>
          </cell>
          <cell r="J79">
            <v>0</v>
          </cell>
          <cell r="K79">
            <v>218610.39843999999</v>
          </cell>
        </row>
        <row r="80">
          <cell r="D80">
            <v>4916.5599999999995</v>
          </cell>
          <cell r="E80">
            <v>10930.77</v>
          </cell>
          <cell r="F80">
            <v>0</v>
          </cell>
          <cell r="G80">
            <v>0</v>
          </cell>
          <cell r="H80">
            <v>15847.329999999998</v>
          </cell>
          <cell r="I80">
            <v>11008.400000000001</v>
          </cell>
          <cell r="J80">
            <v>0</v>
          </cell>
          <cell r="K80">
            <v>4838.9299999999985</v>
          </cell>
        </row>
        <row r="81">
          <cell r="B81" t="str">
            <v>IV</v>
          </cell>
          <cell r="C81" t="str">
            <v>Fabric</v>
          </cell>
        </row>
        <row r="82">
          <cell r="C82" t="str">
            <v>Location</v>
          </cell>
          <cell r="D82" t="str">
            <v>Opening</v>
          </cell>
          <cell r="E82" t="str">
            <v>Prod/ inter</v>
          </cell>
          <cell r="F82" t="str">
            <v>Sale Ret</v>
          </cell>
          <cell r="G82" t="str">
            <v>Issues</v>
          </cell>
          <cell r="K82" t="str">
            <v>Balance</v>
          </cell>
        </row>
        <row r="83">
          <cell r="G83" t="str">
            <v>sale / Issues</v>
          </cell>
          <cell r="H83" t="str">
            <v>Sample</v>
          </cell>
          <cell r="I83" t="str">
            <v>Inter Div</v>
          </cell>
        </row>
        <row r="84">
          <cell r="B84">
            <v>1</v>
          </cell>
          <cell r="C84" t="str">
            <v>Chan - Pro RM</v>
          </cell>
          <cell r="D84">
            <v>529129</v>
          </cell>
          <cell r="E84">
            <v>304600</v>
          </cell>
          <cell r="G84">
            <v>303424</v>
          </cell>
          <cell r="K84">
            <v>530305</v>
          </cell>
        </row>
        <row r="85">
          <cell r="B85">
            <v>2</v>
          </cell>
          <cell r="C85" t="str">
            <v>Chan - Pro FG</v>
          </cell>
          <cell r="D85">
            <v>1260243.9999999998</v>
          </cell>
          <cell r="E85">
            <v>436074</v>
          </cell>
          <cell r="G85">
            <v>465920</v>
          </cell>
          <cell r="K85">
            <v>1230397.9999999998</v>
          </cell>
        </row>
        <row r="86">
          <cell r="B86">
            <v>3</v>
          </cell>
          <cell r="C86" t="str">
            <v>Chan - wea fg</v>
          </cell>
          <cell r="D86">
            <v>404969</v>
          </cell>
          <cell r="E86">
            <v>483137</v>
          </cell>
          <cell r="G86">
            <v>359277</v>
          </cell>
          <cell r="J86">
            <v>0</v>
          </cell>
          <cell r="K86">
            <v>528829</v>
          </cell>
        </row>
        <row r="87">
          <cell r="B87">
            <v>4</v>
          </cell>
          <cell r="C87" t="str">
            <v>Inkollu- Wea</v>
          </cell>
          <cell r="D87">
            <v>2076611.08</v>
          </cell>
          <cell r="E87">
            <v>973628.05</v>
          </cell>
          <cell r="G87">
            <v>1075229</v>
          </cell>
          <cell r="H87">
            <v>58</v>
          </cell>
          <cell r="I87">
            <v>70246</v>
          </cell>
          <cell r="J87">
            <v>0</v>
          </cell>
          <cell r="K87">
            <v>1904706.13</v>
          </cell>
        </row>
        <row r="88">
          <cell r="B88">
            <v>5</v>
          </cell>
          <cell r="C88" t="str">
            <v>Budampadu</v>
          </cell>
          <cell r="D88">
            <v>54035.98</v>
          </cell>
          <cell r="E88">
            <v>6549</v>
          </cell>
          <cell r="G88">
            <v>8528.7000000000007</v>
          </cell>
          <cell r="K88">
            <v>52056.28</v>
          </cell>
        </row>
        <row r="89">
          <cell r="B89">
            <v>6</v>
          </cell>
          <cell r="C89" t="str">
            <v>Priya Garments</v>
          </cell>
          <cell r="D89">
            <v>142297.1</v>
          </cell>
          <cell r="E89">
            <v>76425</v>
          </cell>
          <cell r="G89">
            <v>46386.499999999993</v>
          </cell>
          <cell r="K89">
            <v>172335.6</v>
          </cell>
        </row>
        <row r="90">
          <cell r="C90" t="str">
            <v>Total:</v>
          </cell>
          <cell r="D90">
            <v>4467286.16</v>
          </cell>
          <cell r="E90">
            <v>2280413.0499999998</v>
          </cell>
          <cell r="F90">
            <v>0</v>
          </cell>
          <cell r="G90">
            <v>2258765.2000000002</v>
          </cell>
          <cell r="H90">
            <v>58</v>
          </cell>
          <cell r="I90">
            <v>70246</v>
          </cell>
          <cell r="J90">
            <v>0</v>
          </cell>
          <cell r="K90">
            <v>4418630.01</v>
          </cell>
        </row>
        <row r="93">
          <cell r="B93" t="str">
            <v>V</v>
          </cell>
          <cell r="C93" t="str">
            <v>cotton seed</v>
          </cell>
        </row>
        <row r="94">
          <cell r="B94" t="str">
            <v>Sno</v>
          </cell>
          <cell r="C94" t="str">
            <v>Location</v>
          </cell>
          <cell r="D94" t="str">
            <v>Opening</v>
          </cell>
          <cell r="E94" t="str">
            <v>Receipts</v>
          </cell>
          <cell r="H94" t="str">
            <v>Total</v>
          </cell>
          <cell r="I94" t="str">
            <v>Issues</v>
          </cell>
          <cell r="L94" t="str">
            <v>Balance</v>
          </cell>
        </row>
        <row r="95">
          <cell r="E95" t="str">
            <v>Produc</v>
          </cell>
          <cell r="F95" t="str">
            <v>Pur</v>
          </cell>
          <cell r="G95" t="str">
            <v>Int div</v>
          </cell>
          <cell r="I95" t="str">
            <v>Sale</v>
          </cell>
          <cell r="J95" t="str">
            <v>produc</v>
          </cell>
          <cell r="K95" t="str">
            <v>Br T/s</v>
          </cell>
        </row>
        <row r="97">
          <cell r="C97" t="str">
            <v>Inkollu</v>
          </cell>
          <cell r="D97">
            <v>0</v>
          </cell>
          <cell r="E97">
            <v>205.34</v>
          </cell>
          <cell r="G97">
            <v>0</v>
          </cell>
          <cell r="H97">
            <v>205.34</v>
          </cell>
          <cell r="I97">
            <v>185.25</v>
          </cell>
          <cell r="J97">
            <v>0</v>
          </cell>
          <cell r="K97">
            <v>0</v>
          </cell>
          <cell r="L97">
            <v>20.090000000000003</v>
          </cell>
        </row>
        <row r="98">
          <cell r="C98" t="str">
            <v>Khammam</v>
          </cell>
          <cell r="D98">
            <v>0</v>
          </cell>
          <cell r="E98">
            <v>5140</v>
          </cell>
          <cell r="H98">
            <v>5140</v>
          </cell>
          <cell r="I98">
            <v>3249.05</v>
          </cell>
          <cell r="J98">
            <v>0</v>
          </cell>
          <cell r="K98">
            <v>0</v>
          </cell>
          <cell r="L98">
            <v>1890.9499999999998</v>
          </cell>
        </row>
        <row r="99">
          <cell r="C99" t="str">
            <v>Gurajala</v>
          </cell>
          <cell r="D99">
            <v>930.07000000000062</v>
          </cell>
          <cell r="E99">
            <v>8247.51</v>
          </cell>
          <cell r="H99">
            <v>9177.5800000000017</v>
          </cell>
          <cell r="I99">
            <v>9144.7999999999993</v>
          </cell>
          <cell r="L99">
            <v>32.780000000002474</v>
          </cell>
        </row>
        <row r="101">
          <cell r="C101" t="str">
            <v>Veravalli</v>
          </cell>
          <cell r="D101">
            <v>77.5</v>
          </cell>
          <cell r="E101">
            <v>10210.280000000001</v>
          </cell>
          <cell r="F101">
            <v>0</v>
          </cell>
          <cell r="G101">
            <v>0</v>
          </cell>
          <cell r="H101">
            <v>10287.780000000001</v>
          </cell>
          <cell r="I101">
            <v>9177.9500000000007</v>
          </cell>
          <cell r="K101">
            <v>0</v>
          </cell>
          <cell r="L101">
            <v>1109.83</v>
          </cell>
        </row>
        <row r="102">
          <cell r="C102" t="str">
            <v>OE</v>
          </cell>
        </row>
        <row r="104">
          <cell r="C104" t="str">
            <v>Total:</v>
          </cell>
          <cell r="D104">
            <v>1007.5700000000006</v>
          </cell>
          <cell r="E104">
            <v>23803.13</v>
          </cell>
          <cell r="F104">
            <v>0</v>
          </cell>
          <cell r="G104">
            <v>0</v>
          </cell>
          <cell r="H104">
            <v>24810.700000000004</v>
          </cell>
          <cell r="I104">
            <v>21757.05</v>
          </cell>
          <cell r="J104">
            <v>0</v>
          </cell>
          <cell r="K104">
            <v>0</v>
          </cell>
          <cell r="L104">
            <v>3053.6500000000024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 (2)"/>
      <sheetName val="Sheet3 _2_"/>
      <sheetName val="LISTS"/>
      <sheetName val="Inputs"/>
      <sheetName val="DEPRE"/>
      <sheetName val="Income &amp; Occupancy Customer"/>
      <sheetName val="M-2 Adjusted"/>
    </sheetNames>
    <sheetDataSet>
      <sheetData sheetId="0" refreshError="1">
        <row r="65">
          <cell r="A65" t="str">
            <v>(II)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Project Review  Ges"/>
      <sheetName val="Calculation_Detail Ges"/>
      <sheetName val="BOP - Risk analysis"/>
      <sheetName val="TUR - Risk analysis"/>
      <sheetName val="PG - Risk analysis"/>
      <sheetName val="Cost Dev. BoP NEU"/>
      <sheetName val="Cost Deviation  BoP alt"/>
      <sheetName val="Cost Deviation Siemens T&amp;D"/>
      <sheetName val="Cost Dev. TURB NEU"/>
      <sheetName val="Cost Deviation Turb alt"/>
      <sheetName val="Cost Dev. P&amp;G NEU"/>
      <sheetName val="Cost Deviation  PG alt"/>
      <sheetName val="Claim File Ges"/>
      <sheetName val="Hydro Gesamt - Details (SOLL)"/>
      <sheetName val="Calculation Ges"/>
      <sheetName val="Project Review BoP"/>
      <sheetName val="Calculation BOP"/>
      <sheetName val="Calculation SAT"/>
      <sheetName val="Hydro - Details (AUFTRAG)"/>
      <sheetName val="SAT T&amp;D - Summary"/>
      <sheetName val="AT - Summary"/>
      <sheetName val="Generator - Summary"/>
      <sheetName val="Turbine - Summary"/>
      <sheetName val="P&amp;G - Summary"/>
      <sheetName val="P&amp;G check"/>
      <sheetName val="BOP - Summary"/>
      <sheetName val="BOP - IMPORT ISTWERTE"/>
      <sheetName val="BOP - Technical PM"/>
      <sheetName val="BOP - Commercial PM"/>
      <sheetName val="General Calculation Data"/>
      <sheetName val="Cash Flow - Work in Progress"/>
      <sheetName val="Cash Flow - Project Review"/>
      <sheetName val="Cashflow - Chart"/>
      <sheetName val="BOP - Subprojekte"/>
      <sheetName val="Hinweise"/>
      <sheetName val="Targets"/>
      <sheetName val="Revisionsinde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4">
          <cell r="G4">
            <v>6.2E-2</v>
          </cell>
        </row>
        <row r="5">
          <cell r="G5">
            <v>8.0000000000000002E-3</v>
          </cell>
        </row>
        <row r="8">
          <cell r="G8">
            <v>1.4999999999999999E-2</v>
          </cell>
        </row>
        <row r="11">
          <cell r="G11">
            <v>0.01</v>
          </cell>
        </row>
        <row r="12">
          <cell r="G12">
            <v>0.08</v>
          </cell>
        </row>
        <row r="13">
          <cell r="G13">
            <v>3.5999999999999997E-2</v>
          </cell>
        </row>
        <row r="14">
          <cell r="G14">
            <v>2.5999999999999999E-2</v>
          </cell>
        </row>
        <row r="15">
          <cell r="G15">
            <v>2.4E-2</v>
          </cell>
        </row>
      </sheetData>
      <sheetData sheetId="31"/>
      <sheetData sheetId="32"/>
      <sheetData sheetId="33" refreshError="1"/>
      <sheetData sheetId="34"/>
      <sheetData sheetId="35"/>
      <sheetData sheetId="36"/>
      <sheetData sheetId="37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Results"/>
      <sheetName val="Valuations"/>
      <sheetName val="Financial Summary"/>
      <sheetName val="Combined P&amp;L"/>
      <sheetName val="Combined Financials"/>
      <sheetName val="Phase I =&gt;"/>
      <sheetName val="Assumptions"/>
      <sheetName val="Financial Statements"/>
      <sheetName val="Restructured Debt Schedule"/>
      <sheetName val="Depreciation &amp; Taxes"/>
      <sheetName val="Tariff Calculations"/>
      <sheetName val="Phase II (Coal)=&gt;"/>
      <sheetName val="ASSUMPTIONS (2)"/>
      <sheetName val="CHECKS"/>
      <sheetName val="RETURNS"/>
      <sheetName val="CERC TARIFF"/>
      <sheetName val="P&amp;L-CASHFLOW-BS-1"/>
      <sheetName val="P&amp;L-CASHFLOW-BS-2 "/>
      <sheetName val="CONSTRUCTION (2)"/>
      <sheetName val="DEBT FINANCE PLAN"/>
      <sheetName val="DEBT REPAYMENT"/>
      <sheetName val="DEPRECIATION &amp; TAXES (2)"/>
      <sheetName val="TC-LR"/>
      <sheetName val="Reference Sheet 1"/>
      <sheetName val="Reference Sheet 2"/>
      <sheetName val="Reference Sheet 3"/>
      <sheetName val="Reference Sheet 4"/>
      <sheetName val="Reference Sheet 5"/>
      <sheetName val="Tariff"/>
      <sheetName val="Presentation SPGL Combined FM (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 refreshError="1"/>
      <sheetData sheetId="13" refreshError="1">
        <row r="15">
          <cell r="Z15">
            <v>3.1377567211166024E-11</v>
          </cell>
        </row>
      </sheetData>
      <sheetData sheetId="14" refreshError="1"/>
      <sheetData sheetId="15" refreshError="1"/>
      <sheetData sheetId="16" refreshError="1">
        <row r="99">
          <cell r="E99">
            <v>1.3861978231943795E-10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6"/>
      <sheetName val="DKPL9811"/>
      <sheetName val="summ"/>
      <sheetName val="sheet1"/>
      <sheetName val="sheet2"/>
      <sheetName val="sheet4"/>
      <sheetName val="Sheet4a"/>
      <sheetName val="sheet5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Sheet3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rol sheet"/>
      <sheetName val="Consolidated Fin. Statements"/>
      <sheetName val="Consulting"/>
      <sheetName val="O&amp;M activities"/>
      <sheetName val="Business Ventures"/>
    </sheetNames>
    <sheetDataSet>
      <sheetData sheetId="0">
        <row r="6">
          <cell r="H6">
            <v>0.33660000000000001</v>
          </cell>
        </row>
        <row r="19">
          <cell r="F19">
            <v>0.13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T TT2A boq"/>
    </sheetNames>
    <sheetDataSet>
      <sheetData sheetId="0">
        <row r="2">
          <cell r="A2" t="str">
            <v>TEESTA HYDROELECTRIC PROJECT ( STAGE V)</v>
          </cell>
        </row>
        <row r="4">
          <cell r="A4" t="str">
            <v xml:space="preserve"> LOT TT2 - CIVIL WORKS FOR CONCRETE DAM AND SPILLWAY  , COFFERDAMS, POWER INTAKES, DESILTING CHAMBERS(3 NOS.) HRT UPTO 1625 M INCLUDING   ADIT-I AND OTHER APPROACH ADITS</v>
          </cell>
        </row>
        <row r="7">
          <cell r="A7" t="str">
            <v>SCHEDULE OF QUANTITIES</v>
          </cell>
        </row>
        <row r="8">
          <cell r="A8" t="str">
            <v xml:space="preserve">GROUP -A    SURFACE WORKS (CONCRETE DAM AND SPILLWAY, COFFER DAMS INCL. CUT OFF,POWER INTAKES (3 NOS.) ADIT PORTALS AND OTHER SURFACE WORKS.   </v>
          </cell>
        </row>
        <row r="10">
          <cell r="B10" t="str">
            <v xml:space="preserve">Reference </v>
          </cell>
          <cell r="E10" t="str">
            <v>ESTIMATED</v>
          </cell>
        </row>
        <row r="11">
          <cell r="A11" t="str">
            <v>ITEM</v>
          </cell>
          <cell r="B11" t="str">
            <v>to tech.</v>
          </cell>
          <cell r="C11" t="str">
            <v>DESCRIPTION</v>
          </cell>
          <cell r="D11" t="str">
            <v>UNIT</v>
          </cell>
          <cell r="E11" t="str">
            <v>QUANTITY</v>
          </cell>
        </row>
        <row r="12">
          <cell r="B12" t="str">
            <v>specs.</v>
          </cell>
        </row>
        <row r="54">
          <cell r="A54" t="str">
            <v>A1</v>
          </cell>
          <cell r="B54" t="str">
            <v>B.1</v>
          </cell>
          <cell r="C54" t="str">
            <v>Dewatering During Construction</v>
          </cell>
        </row>
        <row r="56">
          <cell r="A56" t="str">
            <v>A1.1</v>
          </cell>
          <cell r="C56" t="str">
            <v xml:space="preserve">Dewatering of Surface Construction Sites including supply,installation and removal of pumping equipment from the Site </v>
          </cell>
          <cell r="D56" t="str">
            <v>KWh</v>
          </cell>
          <cell r="E56">
            <v>1500000</v>
          </cell>
        </row>
        <row r="58">
          <cell r="A58" t="str">
            <v>A2</v>
          </cell>
          <cell r="B58" t="str">
            <v>B.2</v>
          </cell>
          <cell r="C58" t="str">
            <v>Surface Excavation</v>
          </cell>
        </row>
        <row r="60">
          <cell r="A60" t="str">
            <v>A2.1</v>
          </cell>
          <cell r="C60" t="str">
            <v>Common Excavation</v>
          </cell>
          <cell r="D60" t="str">
            <v>m³</v>
          </cell>
          <cell r="E60">
            <v>375000</v>
          </cell>
        </row>
        <row r="61">
          <cell r="A61" t="str">
            <v>A2.2</v>
          </cell>
          <cell r="C61" t="str">
            <v xml:space="preserve">Rock excavation </v>
          </cell>
          <cell r="D61" t="str">
            <v>m³</v>
          </cell>
          <cell r="E61">
            <v>60000</v>
          </cell>
        </row>
        <row r="62">
          <cell r="A62" t="str">
            <v>A2.3</v>
          </cell>
          <cell r="C62" t="str">
            <v xml:space="preserve">Controlled perimeter blasting </v>
          </cell>
          <cell r="D62" t="str">
            <v>m²</v>
          </cell>
          <cell r="E62">
            <v>4000</v>
          </cell>
          <cell r="F62" t="str">
            <v>In the Intake area L=100m &amp;  H=40m</v>
          </cell>
        </row>
        <row r="63">
          <cell r="A63" t="str">
            <v>A2.4</v>
          </cell>
          <cell r="C63" t="str">
            <v>Line drilling</v>
          </cell>
          <cell r="D63" t="str">
            <v>m</v>
          </cell>
          <cell r="E63">
            <v>500</v>
          </cell>
          <cell r="F63" t="str">
            <v>L S</v>
          </cell>
        </row>
        <row r="64">
          <cell r="A64" t="str">
            <v>A2.5</v>
          </cell>
          <cell r="C64" t="str">
            <v xml:space="preserve">Dental excavation </v>
          </cell>
          <cell r="D64" t="str">
            <v>m³</v>
          </cell>
          <cell r="E64">
            <v>1000</v>
          </cell>
          <cell r="F64" t="str">
            <v>L.S.</v>
          </cell>
        </row>
        <row r="65">
          <cell r="A65" t="str">
            <v>A2.6</v>
          </cell>
          <cell r="C65" t="str">
            <v>Minor excavation work</v>
          </cell>
          <cell r="D65" t="str">
            <v>m³</v>
          </cell>
          <cell r="E65">
            <v>500</v>
          </cell>
          <cell r="F65" t="str">
            <v>L. S.</v>
          </cell>
        </row>
        <row r="66">
          <cell r="C66" t="str">
            <v/>
          </cell>
          <cell r="D66" t="str">
            <v/>
          </cell>
        </row>
        <row r="67">
          <cell r="A67" t="str">
            <v>A2.7</v>
          </cell>
          <cell r="C67" t="str">
            <v>Removal of material arising from overbreak accepted due to geological conditions</v>
          </cell>
          <cell r="D67" t="str">
            <v>m³</v>
          </cell>
          <cell r="E67">
            <v>3000</v>
          </cell>
        </row>
        <row r="69">
          <cell r="A69" t="str">
            <v>A2.8</v>
          </cell>
          <cell r="C69" t="str">
            <v>Extra  for hauling excavated materials</v>
          </cell>
          <cell r="D69" t="str">
            <v>m³</v>
          </cell>
          <cell r="E69">
            <v>5000</v>
          </cell>
        </row>
        <row r="70">
          <cell r="C70" t="str">
            <v>beyond 1 km upto 3km</v>
          </cell>
          <cell r="D70" t="str">
            <v/>
          </cell>
        </row>
        <row r="72">
          <cell r="A72" t="str">
            <v>A3</v>
          </cell>
          <cell r="C72" t="str">
            <v>Not used</v>
          </cell>
          <cell r="E72" t="str">
            <v xml:space="preserve">  ---</v>
          </cell>
        </row>
        <row r="74">
          <cell r="A74" t="str">
            <v>A4</v>
          </cell>
          <cell r="B74" t="str">
            <v>B.4</v>
          </cell>
          <cell r="C74" t="str">
            <v>Rock Stabilization and Supports</v>
          </cell>
        </row>
        <row r="76">
          <cell r="A76" t="str">
            <v>A4.1</v>
          </cell>
          <cell r="C76" t="str">
            <v>Rock anchors</v>
          </cell>
        </row>
        <row r="78">
          <cell r="A78" t="str">
            <v>A4.1.1</v>
          </cell>
          <cell r="C78" t="str">
            <v xml:space="preserve"> 25 mm dia. </v>
          </cell>
        </row>
        <row r="79">
          <cell r="A79" t="str">
            <v>.1</v>
          </cell>
          <cell r="C79" t="str">
            <v xml:space="preserve"> - Length 3.0 m</v>
          </cell>
          <cell r="D79" t="str">
            <v>m</v>
          </cell>
          <cell r="E79">
            <v>1000</v>
          </cell>
          <cell r="F79" t="str">
            <v>in the adit portals</v>
          </cell>
        </row>
        <row r="80">
          <cell r="A80" t="str">
            <v>.2</v>
          </cell>
          <cell r="C80" t="str">
            <v xml:space="preserve"> - Length 6.0 m</v>
          </cell>
          <cell r="D80" t="str">
            <v>m</v>
          </cell>
          <cell r="E80">
            <v>3000</v>
          </cell>
          <cell r="F80" t="str">
            <v>In the Intake area 3m C/C</v>
          </cell>
        </row>
        <row r="81">
          <cell r="A81" t="str">
            <v>.3</v>
          </cell>
          <cell r="C81" t="str">
            <v xml:space="preserve"> - Length 9.0 m</v>
          </cell>
          <cell r="D81" t="str">
            <v>m</v>
          </cell>
          <cell r="E81">
            <v>1500</v>
          </cell>
          <cell r="G81" t="str">
            <v>In the Intake area 3m C/C</v>
          </cell>
        </row>
        <row r="82">
          <cell r="A82" t="str">
            <v>.4</v>
          </cell>
          <cell r="C82" t="str">
            <v>Extensions for embedding into concrete,where required</v>
          </cell>
          <cell r="D82" t="str">
            <v>m</v>
          </cell>
          <cell r="E82">
            <v>500</v>
          </cell>
        </row>
        <row r="84">
          <cell r="A84" t="str">
            <v>A4.1.2</v>
          </cell>
          <cell r="C84" t="str">
            <v xml:space="preserve">36 mm dia </v>
          </cell>
        </row>
        <row r="85">
          <cell r="A85" t="str">
            <v>.1</v>
          </cell>
          <cell r="C85" t="str">
            <v xml:space="preserve"> - Length  6.0 m</v>
          </cell>
          <cell r="D85" t="str">
            <v>m</v>
          </cell>
          <cell r="E85">
            <v>2000</v>
          </cell>
          <cell r="F85" t="str">
            <v>In the Intake area 3m C/C</v>
          </cell>
        </row>
        <row r="86">
          <cell r="A86" t="str">
            <v>.2</v>
          </cell>
          <cell r="C86" t="str">
            <v xml:space="preserve"> - Length  9.0 m</v>
          </cell>
          <cell r="D86" t="str">
            <v>m</v>
          </cell>
          <cell r="E86">
            <v>1500</v>
          </cell>
          <cell r="F86" t="str">
            <v>In the Intake area 3m C/C</v>
          </cell>
        </row>
        <row r="87">
          <cell r="A87" t="str">
            <v>.3</v>
          </cell>
          <cell r="C87" t="str">
            <v>Extensions for embedding into concrete,where required</v>
          </cell>
          <cell r="D87" t="str">
            <v>m</v>
          </cell>
          <cell r="E87">
            <v>200</v>
          </cell>
        </row>
        <row r="88">
          <cell r="A88" t="str">
            <v>A4.2.</v>
          </cell>
          <cell r="C88" t="str">
            <v>Rock bolts</v>
          </cell>
        </row>
        <row r="89">
          <cell r="A89" t="str">
            <v>A4.2.1</v>
          </cell>
          <cell r="C89" t="str">
            <v xml:space="preserve"> 25 mm dia. </v>
          </cell>
        </row>
        <row r="90">
          <cell r="C90" t="str">
            <v xml:space="preserve"> - Length 3.0 m</v>
          </cell>
          <cell r="D90" t="str">
            <v>m</v>
          </cell>
          <cell r="E90">
            <v>500</v>
          </cell>
        </row>
        <row r="91">
          <cell r="C91" t="str">
            <v xml:space="preserve"> - Length 6.0 m</v>
          </cell>
          <cell r="D91" t="str">
            <v>m</v>
          </cell>
          <cell r="E91">
            <v>2500</v>
          </cell>
          <cell r="F91" t="str">
            <v>dam slope left bank</v>
          </cell>
        </row>
        <row r="93">
          <cell r="A93" t="str">
            <v>A4.3</v>
          </cell>
          <cell r="C93" t="str">
            <v>Testing of rock reinforcing elements</v>
          </cell>
          <cell r="D93" t="str">
            <v>No.</v>
          </cell>
          <cell r="E93">
            <v>50</v>
          </cell>
        </row>
        <row r="94">
          <cell r="A94" t="str">
            <v>A4.4</v>
          </cell>
          <cell r="C94" t="str">
            <v>Grouted  anchor  bars     (for concrete) 25 mm dia</v>
          </cell>
          <cell r="D94" t="str">
            <v>m</v>
          </cell>
          <cell r="E94">
            <v>3000</v>
          </cell>
          <cell r="F94" t="str">
            <v>In the intake bottom raft &amp; intake center pier bottom</v>
          </cell>
        </row>
        <row r="96">
          <cell r="A96" t="str">
            <v>A4.5</v>
          </cell>
          <cell r="C96" t="str">
            <v>Mesh reinforcement</v>
          </cell>
        </row>
        <row r="97">
          <cell r="A97" t="str">
            <v>A4.5.1</v>
          </cell>
          <cell r="C97" t="str">
            <v xml:space="preserve"> - Chain link fabric</v>
          </cell>
          <cell r="D97" t="str">
            <v>m2</v>
          </cell>
          <cell r="E97">
            <v>1000</v>
          </cell>
        </row>
        <row r="98">
          <cell r="A98" t="str">
            <v>A4.5.2</v>
          </cell>
          <cell r="C98" t="str">
            <v xml:space="preserve"> - Wire mesh</v>
          </cell>
          <cell r="D98" t="str">
            <v>m2</v>
          </cell>
          <cell r="E98">
            <v>1500</v>
          </cell>
        </row>
        <row r="100">
          <cell r="A100" t="str">
            <v>A5</v>
          </cell>
          <cell r="B100" t="str">
            <v>B.5</v>
          </cell>
          <cell r="C100" t="str">
            <v xml:space="preserve">Shotcrete </v>
          </cell>
        </row>
        <row r="102">
          <cell r="A102" t="str">
            <v>A5.1</v>
          </cell>
          <cell r="C102" t="str">
            <v>Shotcrete  in surface excavations</v>
          </cell>
          <cell r="D102" t="str">
            <v>m3</v>
          </cell>
          <cell r="E102">
            <v>500</v>
          </cell>
        </row>
        <row r="104">
          <cell r="A104" t="str">
            <v>A6</v>
          </cell>
          <cell r="B104" t="str">
            <v>B.6</v>
          </cell>
          <cell r="C104" t="str">
            <v>Embankment Construction and Backfill</v>
          </cell>
        </row>
        <row r="106">
          <cell r="A106" t="str">
            <v>A6.1</v>
          </cell>
          <cell r="C106" t="str">
            <v xml:space="preserve">U/s and downstream  coffer dams </v>
          </cell>
        </row>
        <row r="107">
          <cell r="A107" t="str">
            <v>A6.1.1</v>
          </cell>
          <cell r="C107" t="str">
            <v>Zone 1A material</v>
          </cell>
          <cell r="D107" t="str">
            <v>m³</v>
          </cell>
          <cell r="E107">
            <v>25000</v>
          </cell>
        </row>
        <row r="108">
          <cell r="A108" t="str">
            <v>A6.1.2</v>
          </cell>
          <cell r="C108" t="str">
            <v xml:space="preserve">Zone 1B material </v>
          </cell>
          <cell r="D108" t="str">
            <v>m³</v>
          </cell>
          <cell r="E108">
            <v>2000</v>
          </cell>
        </row>
        <row r="109">
          <cell r="A109" t="str">
            <v>A6.1.3</v>
          </cell>
          <cell r="C109" t="str">
            <v xml:space="preserve">Zone 2A material </v>
          </cell>
          <cell r="D109" t="str">
            <v>m³</v>
          </cell>
          <cell r="E109">
            <v>1700</v>
          </cell>
        </row>
        <row r="110">
          <cell r="A110" t="str">
            <v>A6.1.4</v>
          </cell>
          <cell r="C110" t="str">
            <v xml:space="preserve">Zone 2B material </v>
          </cell>
          <cell r="D110" t="str">
            <v>m³</v>
          </cell>
          <cell r="E110">
            <v>1700</v>
          </cell>
        </row>
        <row r="111">
          <cell r="A111" t="str">
            <v>A6.1.5</v>
          </cell>
          <cell r="C111" t="str">
            <v xml:space="preserve">Zone 3A material </v>
          </cell>
          <cell r="D111" t="str">
            <v>m³</v>
          </cell>
          <cell r="E111">
            <v>4000</v>
          </cell>
        </row>
        <row r="112">
          <cell r="A112" t="str">
            <v>A6.1.6</v>
          </cell>
          <cell r="C112" t="str">
            <v>Zone 3B  material</v>
          </cell>
          <cell r="D112" t="str">
            <v>m³</v>
          </cell>
          <cell r="E112">
            <v>55000</v>
          </cell>
        </row>
        <row r="113">
          <cell r="A113" t="str">
            <v>A6.1.7</v>
          </cell>
          <cell r="C113" t="str">
            <v xml:space="preserve">Zone 4    material </v>
          </cell>
          <cell r="D113" t="str">
            <v>m³</v>
          </cell>
          <cell r="E113">
            <v>1500</v>
          </cell>
        </row>
        <row r="114">
          <cell r="A114" t="str">
            <v>A6.1.8</v>
          </cell>
          <cell r="C114" t="str">
            <v>Extra for transport of embankment  materials from beyond 3km</v>
          </cell>
          <cell r="D114" t="str">
            <v>m³</v>
          </cell>
          <cell r="E114">
            <v>1000</v>
          </cell>
        </row>
        <row r="116">
          <cell r="A116" t="str">
            <v>A6.2</v>
          </cell>
          <cell r="C116" t="str">
            <v>Backfill</v>
          </cell>
        </row>
        <row r="117">
          <cell r="A117" t="str">
            <v>A6.2.1</v>
          </cell>
          <cell r="C117" t="str">
            <v>Random backfill</v>
          </cell>
          <cell r="D117" t="str">
            <v>m³</v>
          </cell>
          <cell r="E117">
            <v>95000</v>
          </cell>
          <cell r="F117" t="str">
            <v>D/s of concretedanm</v>
          </cell>
        </row>
        <row r="118">
          <cell r="A118" t="str">
            <v>A6.2.2</v>
          </cell>
          <cell r="C118" t="str">
            <v xml:space="preserve">Free-draining backfill </v>
          </cell>
          <cell r="D118" t="str">
            <v>m³</v>
          </cell>
          <cell r="E118">
            <v>2500</v>
          </cell>
          <cell r="F118" t="str">
            <v>Intake structure</v>
          </cell>
        </row>
        <row r="119">
          <cell r="A119" t="str">
            <v>A6.2.3</v>
          </cell>
          <cell r="C119" t="str">
            <v>Sand-gravel backfill of trenches</v>
          </cell>
          <cell r="D119" t="str">
            <v>m³</v>
          </cell>
          <cell r="E119">
            <v>500</v>
          </cell>
          <cell r="F119" t="str">
            <v>foundation trenches of dam</v>
          </cell>
        </row>
        <row r="121">
          <cell r="A121" t="str">
            <v>A7</v>
          </cell>
          <cell r="B121" t="str">
            <v>B.7</v>
          </cell>
          <cell r="C121" t="str">
            <v>Drilling, Grouting and Pressure Relief Holes</v>
          </cell>
        </row>
        <row r="122">
          <cell r="A122" t="str">
            <v>A7.1</v>
          </cell>
          <cell r="C122" t="str">
            <v xml:space="preserve">Drilling for grout curtain in abutments,from drifts and galleries and plinth surface  </v>
          </cell>
          <cell r="D122" t="str">
            <v/>
          </cell>
        </row>
        <row r="123">
          <cell r="A123" t="str">
            <v>A7.1.1</v>
          </cell>
          <cell r="C123" t="str">
            <v xml:space="preserve"> - Drilling of curtain grout holes 45 mm in rock </v>
          </cell>
          <cell r="D123" t="str">
            <v>m</v>
          </cell>
          <cell r="E123">
            <v>4000</v>
          </cell>
        </row>
        <row r="124">
          <cell r="A124" t="str">
            <v>A7.1.2</v>
          </cell>
          <cell r="C124" t="str">
            <v xml:space="preserve"> - Drilling  in overburden for grout curtain holes below coffer dams </v>
          </cell>
          <cell r="D124" t="str">
            <v>m</v>
          </cell>
          <cell r="E124">
            <v>2500</v>
          </cell>
        </row>
        <row r="125">
          <cell r="A125" t="str">
            <v>A7.2</v>
          </cell>
          <cell r="C125" t="str">
            <v xml:space="preserve">Drilling for consolidation grouting in dam plinth and intake foundation   </v>
          </cell>
          <cell r="D125" t="str">
            <v/>
          </cell>
        </row>
        <row r="126">
          <cell r="A126" t="str">
            <v>A7.2.1</v>
          </cell>
          <cell r="C126" t="str">
            <v xml:space="preserve"> - Drilling of grout holes 45 mm dia.</v>
          </cell>
          <cell r="D126" t="str">
            <v>m</v>
          </cell>
          <cell r="E126">
            <v>2200</v>
          </cell>
        </row>
        <row r="128">
          <cell r="A128" t="str">
            <v>A7.3</v>
          </cell>
          <cell r="C128" t="str">
            <v>Drilling of drainage holes from drifts or galleries</v>
          </cell>
        </row>
        <row r="129">
          <cell r="A129" t="str">
            <v>A7.3.1</v>
          </cell>
          <cell r="C129" t="str">
            <v xml:space="preserve"> - Drilling of 76 mm dia. holes</v>
          </cell>
          <cell r="D129" t="str">
            <v>m</v>
          </cell>
          <cell r="E129">
            <v>1500</v>
          </cell>
        </row>
        <row r="130">
          <cell r="A130" t="str">
            <v>A7.3.2</v>
          </cell>
          <cell r="C130" t="str">
            <v xml:space="preserve"> - Supply and installation of drain outlet devices</v>
          </cell>
          <cell r="D130" t="str">
            <v>Nos.</v>
          </cell>
          <cell r="E130">
            <v>50</v>
          </cell>
        </row>
        <row r="132">
          <cell r="A132" t="str">
            <v>A7.4</v>
          </cell>
          <cell r="C132" t="str">
            <v>Drilling of drainage holes from open</v>
          </cell>
        </row>
        <row r="133">
          <cell r="A133" t="str">
            <v>A7.4.1</v>
          </cell>
          <cell r="C133" t="str">
            <v xml:space="preserve"> - Drilling of 76 mm dia. holes</v>
          </cell>
          <cell r="D133" t="str">
            <v>m</v>
          </cell>
          <cell r="E133">
            <v>4500</v>
          </cell>
        </row>
        <row r="134">
          <cell r="A134" t="str">
            <v>A7.4.2</v>
          </cell>
          <cell r="C134" t="str">
            <v xml:space="preserve"> - Supply and installation of 50 mm dia PVC pipes</v>
          </cell>
          <cell r="D134" t="str">
            <v>m</v>
          </cell>
          <cell r="E134">
            <v>4500</v>
          </cell>
        </row>
        <row r="136">
          <cell r="A136" t="str">
            <v>A7.5</v>
          </cell>
          <cell r="C136" t="str">
            <v>Drilling of exploratory holes, check holes,and holes for instrumentation</v>
          </cell>
        </row>
        <row r="137">
          <cell r="A137" t="str">
            <v>A7.5.1</v>
          </cell>
          <cell r="C137" t="str">
            <v xml:space="preserve"> - Drilling of 76 mm dia. holes </v>
          </cell>
          <cell r="D137" t="str">
            <v>m</v>
          </cell>
          <cell r="E137">
            <v>200</v>
          </cell>
        </row>
        <row r="138">
          <cell r="A138" t="str">
            <v>A7.5.2</v>
          </cell>
          <cell r="C138" t="str">
            <v xml:space="preserve"> - Drilling of 98 mm dia. holes </v>
          </cell>
          <cell r="D138" t="str">
            <v>m</v>
          </cell>
          <cell r="E138">
            <v>100</v>
          </cell>
        </row>
        <row r="139">
          <cell r="A139" t="str">
            <v>A7.5.3</v>
          </cell>
          <cell r="C139" t="str">
            <v xml:space="preserve"> - Extra for core recovery</v>
          </cell>
          <cell r="D139" t="str">
            <v>m</v>
          </cell>
          <cell r="E139">
            <v>200</v>
          </cell>
        </row>
        <row r="140">
          <cell r="A140" t="str">
            <v>A7.5.4</v>
          </cell>
          <cell r="C140" t="str">
            <v xml:space="preserve"> - Extra-over for drilling within 15-45            degrees</v>
          </cell>
          <cell r="D140" t="str">
            <v>m</v>
          </cell>
          <cell r="E140">
            <v>200</v>
          </cell>
        </row>
        <row r="141">
          <cell r="A141" t="str">
            <v>A7.5.5</v>
          </cell>
          <cell r="C141" t="str">
            <v xml:space="preserve"> - Extra-over for drilling with triple tube core barrels</v>
          </cell>
          <cell r="D141" t="str">
            <v>m</v>
          </cell>
          <cell r="E141">
            <v>100</v>
          </cell>
        </row>
        <row r="143">
          <cell r="A143" t="str">
            <v>A7.6</v>
          </cell>
          <cell r="C143" t="str">
            <v>Water pressure testing - Simple water test</v>
          </cell>
          <cell r="D143" t="str">
            <v>Nos.</v>
          </cell>
          <cell r="E143">
            <v>400</v>
          </cell>
        </row>
        <row r="144">
          <cell r="A144" t="str">
            <v>A.7.7</v>
          </cell>
          <cell r="C144" t="str">
            <v>Embedding pipes and fittings for grouting left permanently in place</v>
          </cell>
          <cell r="D144" t="str">
            <v>kg</v>
          </cell>
          <cell r="E144">
            <v>2000</v>
          </cell>
        </row>
        <row r="145">
          <cell r="A145" t="str">
            <v>A7.8</v>
          </cell>
          <cell r="C145" t="str">
            <v>Placing grout(excluding cement)</v>
          </cell>
        </row>
        <row r="147">
          <cell r="A147" t="str">
            <v>A7.8.1</v>
          </cell>
          <cell r="C147" t="str">
            <v>Contact grouting ordered by the Engineer-in-charge</v>
          </cell>
          <cell r="D147" t="str">
            <v xml:space="preserve"> m</v>
          </cell>
          <cell r="E147">
            <v>100</v>
          </cell>
        </row>
        <row r="149">
          <cell r="A149" t="str">
            <v>A7.8.2</v>
          </cell>
          <cell r="C149" t="str">
            <v>Fill grouting</v>
          </cell>
          <cell r="E149" t="str">
            <v/>
          </cell>
        </row>
        <row r="150">
          <cell r="A150" t="str">
            <v>.1</v>
          </cell>
          <cell r="C150" t="str">
            <v xml:space="preserve"> - Temporary drainage system</v>
          </cell>
          <cell r="D150" t="str">
            <v>m</v>
          </cell>
          <cell r="E150">
            <v>200</v>
          </cell>
        </row>
        <row r="151">
          <cell r="A151" t="str">
            <v>.2</v>
          </cell>
          <cell r="C151" t="str">
            <v xml:space="preserve"> - Exploratory holes</v>
          </cell>
          <cell r="D151" t="str">
            <v xml:space="preserve"> m</v>
          </cell>
          <cell r="E151">
            <v>300</v>
          </cell>
        </row>
        <row r="153">
          <cell r="A153" t="str">
            <v>A7.8.3</v>
          </cell>
          <cell r="C153" t="str">
            <v xml:space="preserve">Consolidation grouting </v>
          </cell>
          <cell r="D153" t="str">
            <v>Nos.</v>
          </cell>
          <cell r="E153">
            <v>450</v>
          </cell>
        </row>
        <row r="155">
          <cell r="A155" t="str">
            <v>A7.8.4</v>
          </cell>
          <cell r="C155" t="str">
            <v xml:space="preserve">Grouting operation for curtain </v>
          </cell>
        </row>
        <row r="156">
          <cell r="A156" t="str">
            <v>.1</v>
          </cell>
          <cell r="C156" t="str">
            <v xml:space="preserve"> - Average absorption 0-100 kg/m</v>
          </cell>
          <cell r="D156" t="str">
            <v>stages</v>
          </cell>
          <cell r="E156">
            <v>500</v>
          </cell>
          <cell r="F156">
            <v>2500</v>
          </cell>
        </row>
        <row r="157">
          <cell r="A157" t="str">
            <v>.2</v>
          </cell>
          <cell r="C157" t="str">
            <v xml:space="preserve"> - Average absorption 101-300 kg/m</v>
          </cell>
          <cell r="D157" t="str">
            <v>stages</v>
          </cell>
          <cell r="E157">
            <v>200</v>
          </cell>
          <cell r="F157">
            <v>1000</v>
          </cell>
        </row>
        <row r="158">
          <cell r="A158" t="str">
            <v>.3</v>
          </cell>
          <cell r="C158" t="str">
            <v xml:space="preserve"> - Average absorption 301-1,000 kg/m</v>
          </cell>
          <cell r="D158" t="str">
            <v>stages</v>
          </cell>
          <cell r="E158">
            <v>60</v>
          </cell>
          <cell r="F158">
            <v>300</v>
          </cell>
        </row>
        <row r="159">
          <cell r="A159" t="str">
            <v>.4</v>
          </cell>
          <cell r="C159" t="str">
            <v xml:space="preserve"> - Average absorption above 1,000 kg/m</v>
          </cell>
          <cell r="D159" t="str">
            <v>stages</v>
          </cell>
          <cell r="E159">
            <v>40</v>
          </cell>
          <cell r="F159">
            <v>200</v>
          </cell>
        </row>
        <row r="160">
          <cell r="F160" t="str">
            <v/>
          </cell>
        </row>
        <row r="161">
          <cell r="A161" t="str">
            <v>A7.9</v>
          </cell>
          <cell r="C161" t="str">
            <v xml:space="preserve">Grouting materials </v>
          </cell>
        </row>
        <row r="162">
          <cell r="A162" t="str">
            <v>A7.9.1</v>
          </cell>
          <cell r="C162" t="str">
            <v xml:space="preserve"> -Cement</v>
          </cell>
          <cell r="D162" t="str">
            <v>t</v>
          </cell>
          <cell r="E162">
            <v>1000</v>
          </cell>
        </row>
        <row r="163">
          <cell r="A163" t="str">
            <v>A7.9.2</v>
          </cell>
          <cell r="C163" t="str">
            <v xml:space="preserve"> - Sand</v>
          </cell>
          <cell r="D163" t="str">
            <v>t</v>
          </cell>
          <cell r="E163">
            <v>20</v>
          </cell>
          <cell r="F163" t="str">
            <v/>
          </cell>
        </row>
        <row r="164">
          <cell r="A164" t="str">
            <v>A7.9.3</v>
          </cell>
          <cell r="C164" t="str">
            <v xml:space="preserve"> - Bentonite</v>
          </cell>
          <cell r="D164" t="str">
            <v>t</v>
          </cell>
          <cell r="E164">
            <v>40</v>
          </cell>
        </row>
        <row r="165">
          <cell r="A165" t="str">
            <v>A7.9.4</v>
          </cell>
          <cell r="C165" t="str">
            <v xml:space="preserve"> - Admixtures</v>
          </cell>
          <cell r="D165" t="str">
            <v>kg</v>
          </cell>
          <cell r="E165">
            <v>25000</v>
          </cell>
        </row>
        <row r="166">
          <cell r="C166" t="str">
            <v xml:space="preserve">    (Brand .....................................)*</v>
          </cell>
        </row>
        <row r="168">
          <cell r="A168" t="str">
            <v>A8</v>
          </cell>
          <cell r="B168" t="str">
            <v>B.8</v>
          </cell>
          <cell r="C168" t="str">
            <v>Cut-off Wall</v>
          </cell>
        </row>
        <row r="170">
          <cell r="A170" t="str">
            <v>A8.1</v>
          </cell>
          <cell r="C170" t="str">
            <v xml:space="preserve"> Jet Grouted Cut-off incl. permeation grouting for upstream coffer dam</v>
          </cell>
          <cell r="D170" t="str">
            <v>m²</v>
          </cell>
          <cell r="E170">
            <v>4000</v>
          </cell>
        </row>
        <row r="171">
          <cell r="A171" t="str">
            <v>A8.2</v>
          </cell>
          <cell r="C171" t="str">
            <v xml:space="preserve"> Jet Grouted Cut-off incl. permeation grouting for downstream coffer dam.</v>
          </cell>
          <cell r="D171" t="str">
            <v>m²</v>
          </cell>
          <cell r="E171">
            <v>2500</v>
          </cell>
        </row>
        <row r="172">
          <cell r="A172" t="str">
            <v>A8.3</v>
          </cell>
          <cell r="C172" t="str">
            <v>Jet grouting trials  incl. report</v>
          </cell>
          <cell r="D172" t="str">
            <v>L.S.</v>
          </cell>
          <cell r="E172">
            <v>1</v>
          </cell>
        </row>
        <row r="173">
          <cell r="A173" t="str">
            <v>A9</v>
          </cell>
          <cell r="B173" t="str">
            <v>B.9</v>
          </cell>
          <cell r="C173" t="str">
            <v>Concrete</v>
          </cell>
        </row>
        <row r="175">
          <cell r="A175" t="str">
            <v xml:space="preserve">A9.1 </v>
          </cell>
          <cell r="C175" t="str">
            <v xml:space="preserve"> -M15 grade Concrete with M.S.A upto        40 mm </v>
          </cell>
          <cell r="D175" t="str">
            <v>m³</v>
          </cell>
          <cell r="E175">
            <v>30000</v>
          </cell>
        </row>
        <row r="176">
          <cell r="A176" t="str">
            <v>A9.2</v>
          </cell>
          <cell r="C176" t="str">
            <v xml:space="preserve"> -M15 grade Concrete with M.S.A  more than 40 mm </v>
          </cell>
          <cell r="D176" t="str">
            <v>m³</v>
          </cell>
          <cell r="E176">
            <v>200000</v>
          </cell>
        </row>
        <row r="177">
          <cell r="A177" t="str">
            <v>A9.3</v>
          </cell>
          <cell r="C177" t="str">
            <v xml:space="preserve"> -M25 /A20 in control building, D.G. set building  and precast units</v>
          </cell>
          <cell r="D177" t="str">
            <v>m³</v>
          </cell>
          <cell r="E177">
            <v>150</v>
          </cell>
        </row>
        <row r="178">
          <cell r="A178" t="str">
            <v>A9.4</v>
          </cell>
          <cell r="C178" t="str">
            <v xml:space="preserve"> -M25 /A40 inTrunion beam, breast wall  </v>
          </cell>
          <cell r="D178" t="str">
            <v>m³</v>
          </cell>
          <cell r="E178">
            <v>8000</v>
          </cell>
        </row>
        <row r="179">
          <cell r="A179" t="str">
            <v>A9.5</v>
          </cell>
          <cell r="C179" t="str">
            <v xml:space="preserve"> -M25 /A40 in Piers and training walls  </v>
          </cell>
          <cell r="D179" t="str">
            <v>m³</v>
          </cell>
          <cell r="E179">
            <v>180000</v>
          </cell>
        </row>
        <row r="180">
          <cell r="A180" t="str">
            <v>A9.6</v>
          </cell>
          <cell r="C180" t="str">
            <v xml:space="preserve"> -M25/A40  in Dam &amp; spillway mantle, glacis and bucket</v>
          </cell>
          <cell r="D180" t="str">
            <v>m³</v>
          </cell>
          <cell r="E180">
            <v>36000</v>
          </cell>
        </row>
        <row r="181">
          <cell r="A181" t="str">
            <v>A9.7</v>
          </cell>
          <cell r="C181" t="str">
            <v xml:space="preserve"> -M25/A40 in intake structure &amp; spillway          bridge</v>
          </cell>
          <cell r="D181" t="str">
            <v>m³</v>
          </cell>
          <cell r="E181">
            <v>20000</v>
          </cell>
        </row>
        <row r="182">
          <cell r="A182" t="str">
            <v>A9.8</v>
          </cell>
          <cell r="C182" t="str">
            <v>High performance concrete excl. silica fume and steel fibres</v>
          </cell>
          <cell r="D182" t="str">
            <v>m³</v>
          </cell>
          <cell r="E182">
            <v>2000</v>
          </cell>
        </row>
        <row r="183">
          <cell r="A183" t="str">
            <v>A9.9</v>
          </cell>
          <cell r="C183" t="str">
            <v>silica fume</v>
          </cell>
          <cell r="D183" t="str">
            <v>ton</v>
          </cell>
          <cell r="E183">
            <v>80</v>
          </cell>
          <cell r="F183" t="str">
            <v>40 kg/m³</v>
          </cell>
        </row>
        <row r="184">
          <cell r="A184" t="str">
            <v>A9.10</v>
          </cell>
          <cell r="C184" t="str">
            <v>Steel fibre</v>
          </cell>
          <cell r="D184" t="str">
            <v>ton</v>
          </cell>
          <cell r="E184">
            <v>120</v>
          </cell>
          <cell r="F184" t="str">
            <v>60 kg/m³</v>
          </cell>
        </row>
        <row r="185">
          <cell r="A185" t="str">
            <v>A9.11</v>
          </cell>
          <cell r="C185" t="str">
            <v xml:space="preserve"> -M30/A20 in  block out concrete for embedding in intake and dam</v>
          </cell>
          <cell r="D185" t="str">
            <v>m³</v>
          </cell>
          <cell r="E185">
            <v>500</v>
          </cell>
        </row>
        <row r="186">
          <cell r="A186" t="str">
            <v>A9.12</v>
          </cell>
          <cell r="C186" t="str">
            <v xml:space="preserve">  -M20/A20 Miscelleneous minor concrete work</v>
          </cell>
          <cell r="D186" t="str">
            <v>m³</v>
          </cell>
          <cell r="E186">
            <v>200</v>
          </cell>
        </row>
        <row r="187">
          <cell r="A187" t="str">
            <v>A9.13</v>
          </cell>
          <cell r="C187" t="str">
            <v xml:space="preserve"> -M10 porous concrete </v>
          </cell>
          <cell r="D187" t="str">
            <v>m³</v>
          </cell>
          <cell r="E187">
            <v>50</v>
          </cell>
        </row>
        <row r="188">
          <cell r="A188" t="str">
            <v>A9.14</v>
          </cell>
          <cell r="C188" t="str">
            <v>Others</v>
          </cell>
        </row>
        <row r="189">
          <cell r="A189" t="str">
            <v>A9.14.1</v>
          </cell>
          <cell r="C189" t="str">
            <v xml:space="preserve"> - Bridge ancillaries</v>
          </cell>
        </row>
        <row r="190">
          <cell r="A190" t="str">
            <v>A9.14.2</v>
          </cell>
          <cell r="C190" t="str">
            <v xml:space="preserve"> - Elastomeric bearing pads</v>
          </cell>
          <cell r="D190" t="str">
            <v>Nos.</v>
          </cell>
          <cell r="E190">
            <v>60</v>
          </cell>
        </row>
        <row r="191">
          <cell r="A191" t="str">
            <v>A9.14.3</v>
          </cell>
          <cell r="C191" t="str">
            <v xml:space="preserve"> - Drain boxes</v>
          </cell>
          <cell r="D191" t="str">
            <v>Nos.</v>
          </cell>
          <cell r="E191">
            <v>30</v>
          </cell>
        </row>
        <row r="194">
          <cell r="A194" t="str">
            <v>A9.15</v>
          </cell>
          <cell r="C194" t="str">
            <v>Admixtures</v>
          </cell>
        </row>
        <row r="195">
          <cell r="A195" t="str">
            <v>A9.15.1</v>
          </cell>
          <cell r="C195" t="str">
            <v xml:space="preserve"> - Air-entraining agent                         </v>
          </cell>
          <cell r="D195" t="str">
            <v>kg</v>
          </cell>
          <cell r="E195">
            <v>450000</v>
          </cell>
        </row>
        <row r="196">
          <cell r="A196" t="str">
            <v/>
          </cell>
          <cell r="C196" t="str">
            <v xml:space="preserve">   (Brand .............................................)*</v>
          </cell>
        </row>
        <row r="197">
          <cell r="A197" t="str">
            <v>A9.15.2</v>
          </cell>
          <cell r="C197" t="str">
            <v xml:space="preserve"> - Water-reducing agent</v>
          </cell>
          <cell r="D197" t="str">
            <v>kg</v>
          </cell>
          <cell r="E197">
            <v>900000</v>
          </cell>
        </row>
        <row r="198">
          <cell r="C198" t="str">
            <v xml:space="preserve">   (Brand .............................................)*</v>
          </cell>
        </row>
        <row r="199">
          <cell r="C199" t="str">
            <v/>
          </cell>
        </row>
        <row r="200">
          <cell r="A200" t="str">
            <v>A10</v>
          </cell>
          <cell r="B200" t="str">
            <v>B.10</v>
          </cell>
          <cell r="C200" t="str">
            <v>Formwork</v>
          </cell>
        </row>
        <row r="202">
          <cell r="A202" t="str">
            <v>A10.1</v>
          </cell>
          <cell r="C202" t="str">
            <v xml:space="preserve"> Class F1</v>
          </cell>
          <cell r="D202" t="str">
            <v>m2</v>
          </cell>
          <cell r="E202">
            <v>40000</v>
          </cell>
          <cell r="F202" t="str">
            <v>contraction joints of dam</v>
          </cell>
        </row>
        <row r="203">
          <cell r="A203" t="str">
            <v>A10.2</v>
          </cell>
          <cell r="C203" t="str">
            <v xml:space="preserve"> Class F2</v>
          </cell>
          <cell r="D203" t="str">
            <v>m2</v>
          </cell>
          <cell r="E203">
            <v>21000</v>
          </cell>
          <cell r="F203" t="str">
            <v xml:space="preserve">d/s face of Dam,d/s of breast wallof spillway &amp; intake &amp; bridge </v>
          </cell>
        </row>
        <row r="204">
          <cell r="A204" t="str">
            <v>A10.3</v>
          </cell>
          <cell r="C204" t="str">
            <v xml:space="preserve"> Class F3</v>
          </cell>
          <cell r="D204" t="str">
            <v>m2</v>
          </cell>
          <cell r="E204">
            <v>14000</v>
          </cell>
          <cell r="F204" t="str">
            <v>U/S of Dam &amp; intake &amp; Galleries St. Portion</v>
          </cell>
        </row>
        <row r="205">
          <cell r="A205" t="str">
            <v>A10.4</v>
          </cell>
          <cell r="C205" t="str">
            <v xml:space="preserve"> Class F3C</v>
          </cell>
          <cell r="D205" t="str">
            <v>m2</v>
          </cell>
          <cell r="E205">
            <v>5200</v>
          </cell>
          <cell r="F205" t="str">
            <v xml:space="preserve">Spillway &amp; Intake Curved Portion &amp; Piers Curved Portion </v>
          </cell>
        </row>
        <row r="207">
          <cell r="A207" t="str">
            <v>A11</v>
          </cell>
          <cell r="B207" t="str">
            <v>B.11</v>
          </cell>
          <cell r="C207" t="str">
            <v>Reinforcing Steel</v>
          </cell>
        </row>
        <row r="209">
          <cell r="A209" t="str">
            <v>A11.1</v>
          </cell>
          <cell r="C209" t="str">
            <v xml:space="preserve">Deformed reinforcing bars  </v>
          </cell>
          <cell r="D209" t="str">
            <v>t</v>
          </cell>
          <cell r="E209">
            <v>9000</v>
          </cell>
        </row>
        <row r="211">
          <cell r="A211" t="str">
            <v>A11.2</v>
          </cell>
          <cell r="C211" t="str">
            <v>Plain Reinforcing bars</v>
          </cell>
          <cell r="D211" t="str">
            <v>t</v>
          </cell>
          <cell r="E211">
            <v>50</v>
          </cell>
        </row>
        <row r="213">
          <cell r="A213" t="str">
            <v>A12</v>
          </cell>
          <cell r="B213" t="str">
            <v>B.12</v>
          </cell>
          <cell r="C213" t="str">
            <v xml:space="preserve">Joints in concrete structures </v>
          </cell>
        </row>
        <row r="215">
          <cell r="A215" t="str">
            <v>A12.1</v>
          </cell>
          <cell r="C215" t="str">
            <v xml:space="preserve"> - Joint sealing compound</v>
          </cell>
          <cell r="D215" t="str">
            <v>m</v>
          </cell>
          <cell r="E215">
            <v>200</v>
          </cell>
        </row>
        <row r="216">
          <cell r="A216" t="str">
            <v>A12.2</v>
          </cell>
          <cell r="C216" t="str">
            <v xml:space="preserve"> -  joint filler</v>
          </cell>
          <cell r="D216" t="str">
            <v>m2</v>
          </cell>
          <cell r="E216">
            <v>1200</v>
          </cell>
          <cell r="F216" t="str">
            <v>Two joints of intake+ dam bridge slab+intake bridge slab</v>
          </cell>
        </row>
        <row r="217">
          <cell r="A217" t="str">
            <v>A12.3</v>
          </cell>
          <cell r="C217" t="str">
            <v xml:space="preserve"> - Bituminous coating</v>
          </cell>
          <cell r="D217" t="str">
            <v>m2</v>
          </cell>
          <cell r="E217">
            <v>1000</v>
          </cell>
          <cell r="F217" t="str">
            <v xml:space="preserve">under the bridge and intake joints </v>
          </cell>
        </row>
        <row r="218">
          <cell r="A218" t="str">
            <v>A12.4</v>
          </cell>
          <cell r="C218" t="str">
            <v xml:space="preserve"> - PVC water stops </v>
          </cell>
          <cell r="D218" t="str">
            <v>m</v>
          </cell>
          <cell r="E218">
            <v>3500</v>
          </cell>
        </row>
        <row r="219">
          <cell r="A219" t="str">
            <v>A12.5</v>
          </cell>
          <cell r="C219" t="str">
            <v xml:space="preserve"> - Joint sealant(including primer)</v>
          </cell>
          <cell r="D219" t="str">
            <v>m</v>
          </cell>
          <cell r="E219">
            <v>200</v>
          </cell>
          <cell r="F219" t="str">
            <v>BelowElastomeric bearing</v>
          </cell>
        </row>
        <row r="221">
          <cell r="A221" t="str">
            <v>A13</v>
          </cell>
          <cell r="B221" t="str">
            <v>B.13</v>
          </cell>
          <cell r="C221" t="str">
            <v>Metalworks</v>
          </cell>
        </row>
        <row r="223">
          <cell r="A223" t="str">
            <v>A13.1</v>
          </cell>
          <cell r="C223" t="str">
            <v>Railing</v>
          </cell>
          <cell r="D223" t="str">
            <v>m</v>
          </cell>
          <cell r="E223">
            <v>500</v>
          </cell>
          <cell r="F223" t="str">
            <v>TO BE SHOWN ON DRAWINGS</v>
          </cell>
        </row>
        <row r="224">
          <cell r="A224" t="str">
            <v>A13.2</v>
          </cell>
          <cell r="C224" t="str">
            <v>Steel pipe handrail</v>
          </cell>
          <cell r="D224" t="str">
            <v>m</v>
          </cell>
          <cell r="E224">
            <v>800</v>
          </cell>
        </row>
        <row r="225">
          <cell r="A225" t="str">
            <v>A13.3</v>
          </cell>
          <cell r="C225" t="str">
            <v xml:space="preserve">Ladders </v>
          </cell>
          <cell r="D225" t="str">
            <v>m</v>
          </cell>
          <cell r="E225">
            <v>250</v>
          </cell>
        </row>
        <row r="226">
          <cell r="A226" t="str">
            <v>A13.4</v>
          </cell>
          <cell r="C226" t="str">
            <v>Gratings</v>
          </cell>
          <cell r="D226" t="str">
            <v>kg</v>
          </cell>
          <cell r="E226">
            <v>2000</v>
          </cell>
        </row>
        <row r="227">
          <cell r="A227" t="str">
            <v>A13.5</v>
          </cell>
          <cell r="C227" t="str">
            <v>Climbing irons</v>
          </cell>
          <cell r="D227" t="str">
            <v>Nos.</v>
          </cell>
          <cell r="E227">
            <v>500</v>
          </cell>
        </row>
        <row r="228">
          <cell r="A228" t="str">
            <v>A13.6</v>
          </cell>
          <cell r="C228" t="str">
            <v xml:space="preserve">Erection hooks </v>
          </cell>
          <cell r="D228" t="str">
            <v>kg</v>
          </cell>
          <cell r="E228">
            <v>100</v>
          </cell>
        </row>
        <row r="229">
          <cell r="A229" t="str">
            <v>A13.7</v>
          </cell>
          <cell r="C229" t="str">
            <v>Steel anchorings</v>
          </cell>
          <cell r="D229" t="str">
            <v>kg</v>
          </cell>
          <cell r="E229">
            <v>100</v>
          </cell>
        </row>
        <row r="230">
          <cell r="A230" t="str">
            <v>A13.8</v>
          </cell>
          <cell r="C230" t="str">
            <v xml:space="preserve">Steel / Cast iron pipe </v>
          </cell>
          <cell r="D230" t="str">
            <v/>
          </cell>
        </row>
        <row r="231">
          <cell r="A231" t="str">
            <v>A13.8.1</v>
          </cell>
          <cell r="C231" t="str">
            <v xml:space="preserve"> - 100 mm dia.</v>
          </cell>
          <cell r="D231" t="str">
            <v>m</v>
          </cell>
          <cell r="E231">
            <v>100</v>
          </cell>
          <cell r="F231" t="str">
            <v>L.S</v>
          </cell>
        </row>
        <row r="232">
          <cell r="A232" t="str">
            <v>A13.8.2</v>
          </cell>
          <cell r="C232" t="str">
            <v xml:space="preserve"> - 200 mm dia.</v>
          </cell>
          <cell r="D232" t="str">
            <v>m</v>
          </cell>
          <cell r="E232">
            <v>100</v>
          </cell>
          <cell r="F232" t="str">
            <v>PLUGS</v>
          </cell>
        </row>
        <row r="233">
          <cell r="A233" t="str">
            <v>A13.8.3</v>
          </cell>
          <cell r="C233" t="str">
            <v xml:space="preserve"> - 300 mm dia.</v>
          </cell>
          <cell r="D233" t="str">
            <v>m</v>
          </cell>
          <cell r="E233">
            <v>125</v>
          </cell>
          <cell r="F233" t="str">
            <v>AIR VENT INTAKE</v>
          </cell>
        </row>
        <row r="234">
          <cell r="A234" t="str">
            <v>A13.8.4</v>
          </cell>
          <cell r="C234" t="str">
            <v xml:space="preserve"> - 500 mm dia.</v>
          </cell>
          <cell r="D234" t="str">
            <v>m</v>
          </cell>
          <cell r="E234">
            <v>200</v>
          </cell>
          <cell r="F234" t="str">
            <v>AIR VENT DAM</v>
          </cell>
        </row>
        <row r="235">
          <cell r="A235" t="str">
            <v>A13.9</v>
          </cell>
          <cell r="C235" t="str">
            <v>Steel liner in spillway gates inlet</v>
          </cell>
          <cell r="D235" t="str">
            <v>t</v>
          </cell>
          <cell r="E235">
            <v>40</v>
          </cell>
        </row>
        <row r="236">
          <cell r="A236" t="str">
            <v>A13.10</v>
          </cell>
          <cell r="C236" t="str">
            <v>Miscellaneous steel sections as edge protection, frames , bearing plates , brackets , etc. of various dimensions , including bolts , screws , anchors and other accessories for interior and exterior purpose</v>
          </cell>
          <cell r="D236" t="str">
            <v>kg</v>
          </cell>
          <cell r="E236">
            <v>500</v>
          </cell>
        </row>
        <row r="237">
          <cell r="A237" t="str">
            <v/>
          </cell>
        </row>
        <row r="238">
          <cell r="A238" t="str">
            <v>A13.11</v>
          </cell>
          <cell r="C238" t="str">
            <v xml:space="preserve">Water tight covers and frames </v>
          </cell>
          <cell r="D238" t="str">
            <v>kg</v>
          </cell>
          <cell r="E238">
            <v>400</v>
          </cell>
        </row>
        <row r="239">
          <cell r="A239" t="str">
            <v/>
          </cell>
        </row>
        <row r="240">
          <cell r="A240" t="str">
            <v>A13.12</v>
          </cell>
          <cell r="C240" t="str">
            <v>Installation of metalworks supplied by others</v>
          </cell>
          <cell r="D240" t="str">
            <v>t</v>
          </cell>
          <cell r="E240">
            <v>25</v>
          </cell>
        </row>
        <row r="242">
          <cell r="A242" t="str">
            <v>A14</v>
          </cell>
          <cell r="C242" t="str">
            <v>Not used</v>
          </cell>
        </row>
        <row r="244">
          <cell r="A244" t="str">
            <v>A15</v>
          </cell>
          <cell r="B244" t="str">
            <v>B.15</v>
          </cell>
          <cell r="C244" t="str">
            <v>Building and Architectural Works</v>
          </cell>
        </row>
        <row r="246">
          <cell r="A246" t="str">
            <v>A15.1</v>
          </cell>
          <cell r="C246" t="str">
            <v>Architectural design and construction of control house along with associated architectural works</v>
          </cell>
          <cell r="D246" t="str">
            <v>LS</v>
          </cell>
          <cell r="E246">
            <v>1</v>
          </cell>
        </row>
        <row r="248">
          <cell r="A248" t="str">
            <v>A15.2</v>
          </cell>
          <cell r="C248" t="str">
            <v>Architectural design and construction of diesel house along with associated architectural works</v>
          </cell>
          <cell r="D248" t="str">
            <v>LS</v>
          </cell>
          <cell r="E248">
            <v>1</v>
          </cell>
        </row>
        <row r="250">
          <cell r="A250" t="str">
            <v>A16</v>
          </cell>
          <cell r="B250" t="str">
            <v>B.16</v>
          </cell>
          <cell r="C250" t="str">
            <v>Miscellaneous and Ancillary Works</v>
          </cell>
        </row>
        <row r="252">
          <cell r="A252" t="str">
            <v>A16.1</v>
          </cell>
          <cell r="C252" t="str">
            <v>Fencing and gates</v>
          </cell>
        </row>
        <row r="253">
          <cell r="A253" t="str">
            <v xml:space="preserve">        .1.1</v>
          </cell>
          <cell r="C253" t="str">
            <v xml:space="preserve">Fencing </v>
          </cell>
          <cell r="D253" t="str">
            <v>m</v>
          </cell>
          <cell r="E253">
            <v>200</v>
          </cell>
        </row>
        <row r="254">
          <cell r="A254" t="str">
            <v xml:space="preserve">        .1.2</v>
          </cell>
          <cell r="C254" t="str">
            <v>Gates  (3m x3m)</v>
          </cell>
          <cell r="D254" t="str">
            <v>no.</v>
          </cell>
          <cell r="E254">
            <v>2</v>
          </cell>
        </row>
        <row r="255">
          <cell r="A255" t="str">
            <v>A16.1</v>
          </cell>
          <cell r="C255" t="str">
            <v>Drain pipes on concrete or sand base</v>
          </cell>
        </row>
        <row r="256">
          <cell r="A256" t="str">
            <v>A16.1.1</v>
          </cell>
          <cell r="C256" t="str">
            <v xml:space="preserve"> -100 mm dia</v>
          </cell>
          <cell r="D256" t="str">
            <v>m</v>
          </cell>
          <cell r="E256">
            <v>50</v>
          </cell>
        </row>
        <row r="257">
          <cell r="A257" t="str">
            <v>A16.1.2</v>
          </cell>
          <cell r="C257" t="str">
            <v xml:space="preserve"> -200 mm dia</v>
          </cell>
          <cell r="D257" t="str">
            <v>m</v>
          </cell>
          <cell r="E257">
            <v>50</v>
          </cell>
        </row>
        <row r="258">
          <cell r="A258" t="str">
            <v>A16.1.3</v>
          </cell>
          <cell r="C258" t="str">
            <v xml:space="preserve"> -300 mm dia</v>
          </cell>
          <cell r="D258" t="str">
            <v>m</v>
          </cell>
          <cell r="E258">
            <v>50</v>
          </cell>
        </row>
        <row r="260">
          <cell r="A260" t="str">
            <v>A16.2</v>
          </cell>
          <cell r="C260" t="str">
            <v>Pipes fully embedded in concrete</v>
          </cell>
        </row>
        <row r="261">
          <cell r="A261" t="str">
            <v>A16.2.1</v>
          </cell>
          <cell r="C261" t="str">
            <v xml:space="preserve"> -200 mm dia</v>
          </cell>
          <cell r="D261" t="str">
            <v>m</v>
          </cell>
          <cell r="E261">
            <v>50</v>
          </cell>
        </row>
        <row r="262">
          <cell r="A262" t="str">
            <v>A16.2.2</v>
          </cell>
          <cell r="C262" t="str">
            <v xml:space="preserve"> -300 mm dia</v>
          </cell>
          <cell r="D262" t="str">
            <v>m</v>
          </cell>
          <cell r="E262">
            <v>50</v>
          </cell>
        </row>
        <row r="263">
          <cell r="A263" t="str">
            <v>A16.2.3</v>
          </cell>
          <cell r="C263" t="str">
            <v xml:space="preserve"> -400 mm dia</v>
          </cell>
          <cell r="D263" t="str">
            <v>m</v>
          </cell>
          <cell r="E263">
            <v>50</v>
          </cell>
        </row>
        <row r="265">
          <cell r="A265" t="str">
            <v>A16.3</v>
          </cell>
          <cell r="C265" t="str">
            <v>Concrete cable channels</v>
          </cell>
          <cell r="D265" t="str">
            <v>m³</v>
          </cell>
          <cell r="E265">
            <v>5</v>
          </cell>
        </row>
        <row r="267">
          <cell r="A267" t="str">
            <v>A16.4</v>
          </cell>
          <cell r="C267" t="str">
            <v>SWG pipes</v>
          </cell>
          <cell r="D267" t="str">
            <v>m</v>
          </cell>
          <cell r="E267">
            <v>20</v>
          </cell>
        </row>
        <row r="269">
          <cell r="A269" t="str">
            <v>A16.5</v>
          </cell>
          <cell r="C269" t="str">
            <v>Weep holes</v>
          </cell>
          <cell r="D269" t="str">
            <v>Nos.</v>
          </cell>
          <cell r="E269">
            <v>100</v>
          </cell>
        </row>
        <row r="271">
          <cell r="A271" t="str">
            <v>A16.6</v>
          </cell>
          <cell r="C271" t="str">
            <v>Septic Tank</v>
          </cell>
          <cell r="D271" t="str">
            <v>No.</v>
          </cell>
          <cell r="E271">
            <v>1</v>
          </cell>
        </row>
        <row r="273">
          <cell r="A273" t="str">
            <v>A17</v>
          </cell>
          <cell r="B273" t="str">
            <v>B.17</v>
          </cell>
          <cell r="C273" t="str">
            <v>Slope Protection</v>
          </cell>
        </row>
        <row r="275">
          <cell r="A275" t="str">
            <v>A17.1</v>
          </cell>
          <cell r="C275" t="str">
            <v>Rock paving in mortar</v>
          </cell>
          <cell r="D275" t="str">
            <v>m³</v>
          </cell>
          <cell r="E275">
            <v>50</v>
          </cell>
        </row>
        <row r="276">
          <cell r="A276" t="str">
            <v>A17.2</v>
          </cell>
          <cell r="C276" t="str">
            <v>Wire crates / Gabions</v>
          </cell>
        </row>
        <row r="277">
          <cell r="A277" t="str">
            <v>A17.2.1</v>
          </cell>
          <cell r="C277" t="str">
            <v xml:space="preserve"> - Wire crates</v>
          </cell>
          <cell r="D277" t="str">
            <v>m2</v>
          </cell>
          <cell r="E277">
            <v>3000</v>
          </cell>
        </row>
        <row r="278">
          <cell r="A278" t="str">
            <v>A17.2.2</v>
          </cell>
          <cell r="C278" t="str">
            <v xml:space="preserve"> - Boulder filling in wire crates</v>
          </cell>
          <cell r="D278" t="str">
            <v>m³</v>
          </cell>
          <cell r="E278">
            <v>500</v>
          </cell>
        </row>
        <row r="279">
          <cell r="A279" t="str">
            <v>A17.3</v>
          </cell>
          <cell r="C279" t="str">
            <v xml:space="preserve">Random rubble masonry </v>
          </cell>
          <cell r="D279" t="str">
            <v>m³</v>
          </cell>
          <cell r="E279">
            <v>100</v>
          </cell>
        </row>
        <row r="280">
          <cell r="A280" t="str">
            <v>A17.4</v>
          </cell>
          <cell r="C280" t="str">
            <v>concrete blocks</v>
          </cell>
          <cell r="D280" t="str">
            <v>m³</v>
          </cell>
          <cell r="E280">
            <v>500</v>
          </cell>
        </row>
        <row r="282">
          <cell r="A282" t="str">
            <v>A18</v>
          </cell>
          <cell r="B282" t="str">
            <v>B.18</v>
          </cell>
          <cell r="C282" t="str">
            <v>MONITORING INSTRUMENTS</v>
          </cell>
        </row>
        <row r="284">
          <cell r="A284" t="str">
            <v>A18.1</v>
          </cell>
          <cell r="C284" t="str">
            <v xml:space="preserve">Instrumentation in Dam and intake </v>
          </cell>
        </row>
        <row r="286">
          <cell r="A286" t="str">
            <v>A18.1.1</v>
          </cell>
          <cell r="C286" t="str">
            <v>Topographical markers/survey points</v>
          </cell>
          <cell r="D286" t="str">
            <v>Nos.</v>
          </cell>
          <cell r="E286">
            <v>20</v>
          </cell>
        </row>
        <row r="287">
          <cell r="A287" t="str">
            <v>A18.1.2</v>
          </cell>
          <cell r="C287" t="str">
            <v>Perimetric jointmeters ( 3 - directional )</v>
          </cell>
          <cell r="D287" t="str">
            <v>Nos.</v>
          </cell>
          <cell r="E287">
            <v>24</v>
          </cell>
        </row>
        <row r="288">
          <cell r="A288" t="str">
            <v>A18.1.3</v>
          </cell>
          <cell r="C288" t="str">
            <v>Telethermometer</v>
          </cell>
          <cell r="D288" t="str">
            <v>Nos.</v>
          </cell>
          <cell r="E288">
            <v>2</v>
          </cell>
        </row>
        <row r="289">
          <cell r="A289" t="str">
            <v>A18.1.4</v>
          </cell>
          <cell r="C289" t="str">
            <v>Temperature gauges</v>
          </cell>
          <cell r="D289" t="str">
            <v>Nos.</v>
          </cell>
          <cell r="E289">
            <v>20</v>
          </cell>
        </row>
        <row r="290">
          <cell r="A290" t="str">
            <v>A18.1.5</v>
          </cell>
          <cell r="C290" t="str">
            <v>Pore pressure gauges</v>
          </cell>
          <cell r="D290" t="str">
            <v>Nos.</v>
          </cell>
          <cell r="E290">
            <v>12</v>
          </cell>
        </row>
        <row r="291">
          <cell r="A291" t="str">
            <v>A18.1.6</v>
          </cell>
          <cell r="C291" t="str">
            <v>Switch boxes for cabled instruments</v>
          </cell>
          <cell r="D291" t="str">
            <v>Nos.</v>
          </cell>
          <cell r="E291">
            <v>4</v>
          </cell>
        </row>
        <row r="292">
          <cell r="A292" t="str">
            <v>A18.1.7</v>
          </cell>
          <cell r="C292" t="str">
            <v>Read-out units for cabled instruments</v>
          </cell>
          <cell r="D292" t="str">
            <v>Nos.</v>
          </cell>
          <cell r="E292">
            <v>4</v>
          </cell>
        </row>
        <row r="293">
          <cell r="A293" t="str">
            <v>A18.1.8</v>
          </cell>
          <cell r="C293" t="str">
            <v xml:space="preserve">Uplift measuring device </v>
          </cell>
          <cell r="D293" t="str">
            <v>Nos.</v>
          </cell>
          <cell r="E293">
            <v>4</v>
          </cell>
        </row>
        <row r="294">
          <cell r="A294" t="str">
            <v>A18.1.9</v>
          </cell>
          <cell r="C294" t="str">
            <v>Stress meter</v>
          </cell>
          <cell r="D294" t="str">
            <v>Nos.</v>
          </cell>
          <cell r="E294">
            <v>8</v>
          </cell>
        </row>
        <row r="295">
          <cell r="A295" t="str">
            <v>A18.1.10</v>
          </cell>
          <cell r="C295" t="str">
            <v>Strain  meter</v>
          </cell>
          <cell r="D295" t="str">
            <v>Nos.</v>
          </cell>
          <cell r="E295">
            <v>40</v>
          </cell>
          <cell r="F295" t="str">
            <v>8x5</v>
          </cell>
        </row>
        <row r="296">
          <cell r="A296" t="str">
            <v>A18.1.11</v>
          </cell>
          <cell r="C296" t="str">
            <v>No-Stress strain meter</v>
          </cell>
          <cell r="D296" t="str">
            <v>Nos.</v>
          </cell>
          <cell r="E296">
            <v>8</v>
          </cell>
        </row>
        <row r="297">
          <cell r="A297" t="str">
            <v>A18.1.12</v>
          </cell>
          <cell r="C297" t="str">
            <v>Seismometer</v>
          </cell>
          <cell r="D297" t="str">
            <v>Nos.</v>
          </cell>
          <cell r="E297">
            <v>6</v>
          </cell>
        </row>
        <row r="298">
          <cell r="A298" t="str">
            <v>A18.1.13</v>
          </cell>
          <cell r="C298" t="str">
            <v>Strong motion accelographs</v>
          </cell>
          <cell r="D298" t="str">
            <v>Nos.</v>
          </cell>
          <cell r="E298">
            <v>4</v>
          </cell>
        </row>
        <row r="299">
          <cell r="A299" t="str">
            <v>A18.1.14</v>
          </cell>
          <cell r="C299" t="str">
            <v>Direct pendulum</v>
          </cell>
          <cell r="D299" t="str">
            <v>Nos.</v>
          </cell>
          <cell r="E299">
            <v>2</v>
          </cell>
        </row>
        <row r="300">
          <cell r="A300" t="str">
            <v>A18.1.15</v>
          </cell>
          <cell r="C300" t="str">
            <v>Inverted  pendulum</v>
          </cell>
          <cell r="D300" t="str">
            <v>Nos.</v>
          </cell>
          <cell r="E300">
            <v>2</v>
          </cell>
        </row>
        <row r="301">
          <cell r="A301" t="str">
            <v>A18.1.16</v>
          </cell>
          <cell r="C301" t="str">
            <v>Computers Hard and softwares , complete system including support</v>
          </cell>
          <cell r="D301" t="str">
            <v>Nos.</v>
          </cell>
          <cell r="E301">
            <v>1</v>
          </cell>
        </row>
        <row r="302">
          <cell r="A302" t="str">
            <v>A18.1.17</v>
          </cell>
          <cell r="C302" t="str">
            <v>Automatic weather station</v>
          </cell>
          <cell r="D302" t="str">
            <v>Nos.</v>
          </cell>
          <cell r="E302">
            <v>1</v>
          </cell>
        </row>
        <row r="303">
          <cell r="A303" t="str">
            <v>A18.1.18</v>
          </cell>
          <cell r="C303" t="str">
            <v>Water level measuring gauges</v>
          </cell>
          <cell r="D303" t="str">
            <v>Nos.</v>
          </cell>
          <cell r="E303">
            <v>3</v>
          </cell>
        </row>
        <row r="304">
          <cell r="A304" t="str">
            <v>A18.1.19</v>
          </cell>
          <cell r="C304" t="str">
            <v xml:space="preserve">Seepage measuring weirs </v>
          </cell>
          <cell r="D304" t="str">
            <v/>
          </cell>
          <cell r="E304">
            <v>3</v>
          </cell>
        </row>
        <row r="307">
          <cell r="A307" t="str">
            <v>A19</v>
          </cell>
          <cell r="B307" t="str">
            <v>B.19</v>
          </cell>
          <cell r="C307" t="str">
            <v>Water Supply and Sewerage</v>
          </cell>
        </row>
        <row r="309">
          <cell r="A309" t="str">
            <v>A19.1</v>
          </cell>
          <cell r="C309" t="str">
            <v>Development works for tapping water source</v>
          </cell>
          <cell r="D309" t="str">
            <v>LS</v>
          </cell>
          <cell r="E309">
            <v>1</v>
          </cell>
        </row>
        <row r="311">
          <cell r="A311" t="str">
            <v>A19.2</v>
          </cell>
          <cell r="C311" t="str">
            <v>Laying of water Pipe line</v>
          </cell>
        </row>
        <row r="312">
          <cell r="A312" t="str">
            <v>A19.2.1</v>
          </cell>
          <cell r="C312" t="str">
            <v xml:space="preserve"> -100 mm nomimal dia</v>
          </cell>
          <cell r="D312" t="str">
            <v>m</v>
          </cell>
          <cell r="E312">
            <v>500</v>
          </cell>
        </row>
        <row r="313">
          <cell r="A313" t="str">
            <v>A19.2.2</v>
          </cell>
          <cell r="C313" t="str">
            <v xml:space="preserve"> -50 mm nomimal dia</v>
          </cell>
          <cell r="D313" t="str">
            <v>m</v>
          </cell>
          <cell r="E313">
            <v>100</v>
          </cell>
        </row>
        <row r="314">
          <cell r="A314" t="str">
            <v>A19.2.3</v>
          </cell>
          <cell r="C314" t="str">
            <v xml:space="preserve"> -25 mm nomimal dia</v>
          </cell>
          <cell r="D314" t="str">
            <v>m</v>
          </cell>
          <cell r="E314">
            <v>100</v>
          </cell>
        </row>
        <row r="316">
          <cell r="A316" t="str">
            <v>A19.3</v>
          </cell>
          <cell r="C316" t="str">
            <v xml:space="preserve">Water treatment plant </v>
          </cell>
          <cell r="D316" t="str">
            <v>LS</v>
          </cell>
          <cell r="E316">
            <v>1</v>
          </cell>
        </row>
        <row r="318">
          <cell r="A318" t="str">
            <v>A19.4</v>
          </cell>
          <cell r="C318" t="str">
            <v>Laying of sewage pipe lines</v>
          </cell>
        </row>
        <row r="319">
          <cell r="A319" t="str">
            <v>A19.4.1</v>
          </cell>
          <cell r="C319" t="str">
            <v xml:space="preserve"> -100 mm nomimal dia</v>
          </cell>
          <cell r="D319" t="str">
            <v>m</v>
          </cell>
          <cell r="E319">
            <v>50</v>
          </cell>
        </row>
        <row r="320">
          <cell r="A320" t="str">
            <v>A19.4.2</v>
          </cell>
          <cell r="C320" t="str">
            <v xml:space="preserve"> -150 mm nomimal dia</v>
          </cell>
          <cell r="D320" t="str">
            <v>m</v>
          </cell>
          <cell r="E320">
            <v>100</v>
          </cell>
        </row>
        <row r="322">
          <cell r="A322" t="str">
            <v>A20</v>
          </cell>
          <cell r="B322" t="str">
            <v>B.20</v>
          </cell>
          <cell r="C322" t="str">
            <v>Electrical and Mechanical Works</v>
          </cell>
        </row>
        <row r="324">
          <cell r="A324" t="str">
            <v>A20.1</v>
          </cell>
          <cell r="C324" t="str">
            <v>Illumination system</v>
          </cell>
          <cell r="D324" t="str">
            <v>LS</v>
          </cell>
          <cell r="E324">
            <v>1</v>
          </cell>
        </row>
        <row r="326">
          <cell r="A326" t="str">
            <v>A20.2</v>
          </cell>
          <cell r="C326" t="str">
            <v>Elevator for Dam  (I Nos.)</v>
          </cell>
          <cell r="D326" t="str">
            <v>LS</v>
          </cell>
          <cell r="E326">
            <v>1</v>
          </cell>
        </row>
        <row r="328">
          <cell r="A328" t="str">
            <v>A20.3</v>
          </cell>
          <cell r="C328" t="str">
            <v>Grounding work for Dam, spillway and power intake</v>
          </cell>
          <cell r="D328" t="str">
            <v>LS</v>
          </cell>
          <cell r="E328">
            <v>1</v>
          </cell>
        </row>
        <row r="330">
          <cell r="A330" t="str">
            <v>A20.4</v>
          </cell>
          <cell r="C330" t="str">
            <v>Drainage water pumping system for Dam galleries</v>
          </cell>
          <cell r="D330" t="str">
            <v>LS</v>
          </cell>
          <cell r="E330">
            <v>1</v>
          </cell>
        </row>
        <row r="332">
          <cell r="A332" t="str">
            <v>A20.5</v>
          </cell>
          <cell r="C332" t="str">
            <v>Bye pass valve in power intake</v>
          </cell>
          <cell r="D332" t="str">
            <v>Nos.</v>
          </cell>
          <cell r="E332">
            <v>3</v>
          </cell>
        </row>
        <row r="334">
          <cell r="A334" t="str">
            <v>A21</v>
          </cell>
          <cell r="B334" t="str">
            <v>B.21</v>
          </cell>
          <cell r="C334" t="str">
            <v>Road Works</v>
          </cell>
        </row>
        <row r="336">
          <cell r="A336" t="str">
            <v>A21.1</v>
          </cell>
          <cell r="C336" t="str">
            <v>Pavement works of Permanent roads</v>
          </cell>
          <cell r="D336" t="str">
            <v>km</v>
          </cell>
          <cell r="E336">
            <v>1</v>
          </cell>
          <cell r="F336" t="str">
            <v xml:space="preserve">500 m for the road to dam top from NHPC road </v>
          </cell>
        </row>
        <row r="337">
          <cell r="F337" t="str">
            <v>500 m. from NHPC road to Adit I and sft</v>
          </cell>
        </row>
        <row r="338">
          <cell r="F338" t="str">
            <v>2.8 km NHPC road has not been included in the pavement item</v>
          </cell>
        </row>
        <row r="339">
          <cell r="A339" t="str">
            <v>A21.2</v>
          </cell>
          <cell r="C339" t="str">
            <v>Construction of roads</v>
          </cell>
          <cell r="D339" t="str">
            <v>km</v>
          </cell>
          <cell r="E339">
            <v>2</v>
          </cell>
          <cell r="F339" t="str">
            <v>500 m from bridge to SFT and adit I , 200 m adit to DC from NHPC road ,750 m road to coffer dam incl. road to dam top and intake after completion, 200 m DT gate operation platform</v>
          </cell>
        </row>
        <row r="340">
          <cell r="E340" t="str">
            <v/>
          </cell>
        </row>
      </sheetData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IL MAIN"/>
      <sheetName val="TRIL"/>
      <sheetName val="Sheet1"/>
      <sheetName val="BS&amp;PL"/>
      <sheetName val="SCH1"/>
      <sheetName val="SCH2"/>
      <sheetName val="Sch5 "/>
      <sheetName val="annch5"/>
      <sheetName val="annsch5"/>
      <sheetName val="SCH6"/>
      <sheetName val="annxsch_6"/>
      <sheetName val="SCH7"/>
      <sheetName val="SCH9"/>
      <sheetName val="SCH10"/>
      <sheetName val="SH11"/>
      <sheetName val="SCH14"/>
      <sheetName val="SCH15"/>
      <sheetName val="SCH16"/>
      <sheetName val="SH17"/>
      <sheetName val="SCH18"/>
      <sheetName val="SH19"/>
      <sheetName val="SCH21"/>
      <sheetName val="SCH22"/>
      <sheetName val="annex. form 13 Chamera-III"/>
    </sheetNames>
    <sheetDataSet>
      <sheetData sheetId="0">
        <row r="4">
          <cell r="A4">
            <v>140101</v>
          </cell>
          <cell r="B4" t="str">
            <v>FUNDS FROM CORPORATE OFFICE</v>
          </cell>
        </row>
        <row r="5">
          <cell r="A5">
            <v>150101</v>
          </cell>
          <cell r="B5" t="str">
            <v>DEBIT/ CREDIT ADVICES FROM CORPORATE</v>
          </cell>
        </row>
        <row r="6">
          <cell r="A6">
            <v>150201</v>
          </cell>
          <cell r="B6" t="str">
            <v>DEBIT/CREDIT ADVICES- SERVICE DIVISIO</v>
          </cell>
        </row>
        <row r="7">
          <cell r="A7">
            <v>150301</v>
          </cell>
          <cell r="B7" t="str">
            <v>DEBIT/CREDIT ADVICE- E.D. REGION-I-JA</v>
          </cell>
        </row>
        <row r="8">
          <cell r="A8">
            <v>150401</v>
          </cell>
          <cell r="B8" t="str">
            <v>DEBIT/CREDIT ADVICES- E.D. REGION-II-</v>
          </cell>
        </row>
        <row r="9">
          <cell r="A9">
            <v>150501</v>
          </cell>
          <cell r="B9" t="str">
            <v>DEBIT/CREDIT ADVICE- E.D. REGION-III-</v>
          </cell>
        </row>
        <row r="10">
          <cell r="A10">
            <v>150601</v>
          </cell>
          <cell r="B10" t="str">
            <v>DEBIT/CREDIT ADVICE- E.D. REGION-IV-C</v>
          </cell>
        </row>
        <row r="11">
          <cell r="A11">
            <v>152101</v>
          </cell>
          <cell r="B11" t="str">
            <v>DEBIT/CREDIT ADVICES- BAIRASIUL POWER</v>
          </cell>
        </row>
        <row r="12">
          <cell r="A12">
            <v>152201</v>
          </cell>
          <cell r="B12" t="str">
            <v>DEBIT/CREDIT ADVICES-LOKTAK POWER STA</v>
          </cell>
        </row>
        <row r="13">
          <cell r="A13">
            <v>152301</v>
          </cell>
          <cell r="B13" t="str">
            <v>DEBIT/CREDIT ADVICES-SALAL-I POWER ST</v>
          </cell>
        </row>
        <row r="14">
          <cell r="A14">
            <v>152401</v>
          </cell>
          <cell r="B14" t="str">
            <v>DEBIT/CREDIT ADVICES-TANAKPUR POWER S</v>
          </cell>
        </row>
        <row r="15">
          <cell r="A15">
            <v>152501</v>
          </cell>
          <cell r="B15" t="str">
            <v>DEBIT/CREDIT ADVICES CHAMERA-I POWER</v>
          </cell>
        </row>
        <row r="16">
          <cell r="A16">
            <v>152601</v>
          </cell>
          <cell r="B16" t="str">
            <v>DEBIT/CREDIT ADVICE URI STAGE-I POWER</v>
          </cell>
        </row>
        <row r="17">
          <cell r="A17">
            <v>152801</v>
          </cell>
          <cell r="B17" t="str">
            <v>DEBIT/CREDIT ADVICES CHAMERA-II POWER</v>
          </cell>
        </row>
        <row r="18">
          <cell r="A18">
            <v>152901</v>
          </cell>
          <cell r="B18" t="str">
            <v>DEBIT/CREDIT ADVICES-DULHASTI H.E.P.</v>
          </cell>
        </row>
        <row r="19">
          <cell r="A19">
            <v>153001</v>
          </cell>
          <cell r="B19" t="str">
            <v>DEBIT/CREDIT ADVICES -DHAULIGANGA-I H</v>
          </cell>
        </row>
        <row r="20">
          <cell r="A20">
            <v>153101</v>
          </cell>
          <cell r="B20" t="str">
            <v>DEBIT/CREDIT ADVICE-TEESTA-V- H.E.P.</v>
          </cell>
        </row>
        <row r="21">
          <cell r="A21">
            <v>153201</v>
          </cell>
          <cell r="B21" t="str">
            <v>DEBIT/CREDIT ADVICE- PARBATI -II H.E.</v>
          </cell>
        </row>
        <row r="22">
          <cell r="A22">
            <v>153301</v>
          </cell>
          <cell r="B22" t="str">
            <v>DEBIT/CREDIT ADVICE- PARBATI STAGE-II</v>
          </cell>
        </row>
        <row r="23">
          <cell r="A23">
            <v>153401</v>
          </cell>
          <cell r="B23" t="str">
            <v>DEBIT/CREDIT ADVICE SEWA-II H.E.P.</v>
          </cell>
        </row>
        <row r="24">
          <cell r="A24">
            <v>153502</v>
          </cell>
          <cell r="B24" t="str">
            <v>CHEQUE PAID ACCOUNT SBI(MEHLA)- CHAME</v>
          </cell>
        </row>
        <row r="25">
          <cell r="A25">
            <v>153520</v>
          </cell>
          <cell r="B25" t="str">
            <v>CHEQUE COLLECTED ACCOUNT SBI(MEHLA)-</v>
          </cell>
        </row>
        <row r="26">
          <cell r="A26">
            <v>153701</v>
          </cell>
          <cell r="B26" t="str">
            <v>DEBIT/CREDIT ADVICE-URI-II H.E.P.</v>
          </cell>
        </row>
        <row r="27">
          <cell r="A27">
            <v>153801</v>
          </cell>
          <cell r="B27" t="str">
            <v>DEBIT/CREDIT ADVICES-KISHANGANGA H.E.</v>
          </cell>
        </row>
        <row r="28">
          <cell r="A28">
            <v>154001</v>
          </cell>
          <cell r="B28" t="str">
            <v>DEBIT/CREDIT ADVICE- PAKUL DUL H.E.P.</v>
          </cell>
        </row>
        <row r="29">
          <cell r="A29">
            <v>154101</v>
          </cell>
          <cell r="B29" t="str">
            <v>DEBIT/CREDIT ADVICE-NIMMO BAZGO H.E.P</v>
          </cell>
        </row>
        <row r="30">
          <cell r="A30">
            <v>154201</v>
          </cell>
          <cell r="B30" t="str">
            <v>DEBIT/CREDIT ADVICE-CHUTAK H.E.P.</v>
          </cell>
        </row>
        <row r="31">
          <cell r="A31">
            <v>154301</v>
          </cell>
          <cell r="B31" t="str">
            <v>DEBIT/CREDIT ADVICE- BAV H.E.P.</v>
          </cell>
        </row>
        <row r="32">
          <cell r="A32">
            <v>154401</v>
          </cell>
          <cell r="B32" t="str">
            <v>DEBIT/CREDIT ADVICE- TEESTA LOW DAM I</v>
          </cell>
        </row>
        <row r="33">
          <cell r="A33">
            <v>154701</v>
          </cell>
          <cell r="B33" t="str">
            <v>DEBIT/CREDIT ADVICE-SUBANSIRI LOWER H</v>
          </cell>
        </row>
        <row r="34">
          <cell r="A34">
            <v>154801</v>
          </cell>
          <cell r="B34" t="str">
            <v>DEBIT/CREDIT ADVICE-SUBANSIRI MIDDLE</v>
          </cell>
        </row>
        <row r="35">
          <cell r="A35">
            <v>154901</v>
          </cell>
          <cell r="B35" t="str">
            <v>DEBIT/CREDIT ADVICE-SUBANSIRI UPPER H</v>
          </cell>
        </row>
        <row r="36">
          <cell r="A36">
            <v>155101</v>
          </cell>
          <cell r="B36" t="str">
            <v>DEBIT/CREDIT ADVICE-SIANG MIDDLE H.E.</v>
          </cell>
        </row>
        <row r="37">
          <cell r="A37">
            <v>155201</v>
          </cell>
          <cell r="B37" t="str">
            <v>DEBIT/CREDIT ADVICE-SIANG UPPER H.E.P</v>
          </cell>
        </row>
        <row r="38">
          <cell r="A38">
            <v>155401</v>
          </cell>
          <cell r="B38" t="str">
            <v>DEBIT/CREDIT ADVICE- DIBANG BASIN MUL</v>
          </cell>
        </row>
        <row r="39">
          <cell r="A39">
            <v>155501</v>
          </cell>
          <cell r="B39" t="str">
            <v>DEBIT/CREDIT ADVICE- KOTLIBHEL H.E.PR</v>
          </cell>
        </row>
        <row r="40">
          <cell r="A40">
            <v>155601</v>
          </cell>
          <cell r="B40" t="str">
            <v>DEBIT/CREDIT ADVICE- LAKHWAR VYASI H.</v>
          </cell>
        </row>
        <row r="41">
          <cell r="A41">
            <v>155801</v>
          </cell>
          <cell r="B41" t="str">
            <v>DEBIT / CREDIT ADVICES - KKRS</v>
          </cell>
        </row>
        <row r="42">
          <cell r="A42">
            <v>159801</v>
          </cell>
          <cell r="B42" t="str">
            <v>DEBIT/CREDIT ADVICE-BIHAR RURAL ROADS PROJECT</v>
          </cell>
        </row>
        <row r="43">
          <cell r="B43" t="str">
            <v>Fund From Corporation</v>
          </cell>
        </row>
        <row r="44">
          <cell r="A44">
            <v>310101</v>
          </cell>
          <cell r="B44" t="str">
            <v>EARNEST MONEY DEPOSIT</v>
          </cell>
        </row>
        <row r="45">
          <cell r="A45">
            <v>310201</v>
          </cell>
          <cell r="B45" t="str">
            <v>SUNDRY CREDITORS-CAPITAL WORKS-INDIAN</v>
          </cell>
        </row>
        <row r="46">
          <cell r="A46">
            <v>310203</v>
          </cell>
          <cell r="B46" t="str">
            <v>SUNDRY CREDITORS FOR MATERIAL/ SUPPLI</v>
          </cell>
        </row>
        <row r="47">
          <cell r="A47">
            <v>310207</v>
          </cell>
          <cell r="B47" t="str">
            <v>SUNDRY CREDITORS -OTHERS-CAPITAL-INDI</v>
          </cell>
        </row>
        <row r="48">
          <cell r="A48">
            <v>310301</v>
          </cell>
          <cell r="B48" t="str">
            <v>SECURITY DEPOSIT-RETENTION MONEY-CAPI</v>
          </cell>
        </row>
        <row r="49">
          <cell r="A49">
            <v>310305</v>
          </cell>
          <cell r="B49" t="str">
            <v>SECURITY DEPOSIT/ RETENTION MONEY-OTH</v>
          </cell>
        </row>
        <row r="50">
          <cell r="A50">
            <v>310411</v>
          </cell>
          <cell r="B50" t="str">
            <v>SUNDRY CREDITORS-SUPPLIERS-OTHER THAN</v>
          </cell>
        </row>
        <row r="51">
          <cell r="A51">
            <v>310431</v>
          </cell>
          <cell r="B51" t="str">
            <v>SUNDRY CREDITORS-OTHERS-OTHER THAN CAPITAL-INDIAN</v>
          </cell>
        </row>
        <row r="52">
          <cell r="A52">
            <v>310433</v>
          </cell>
          <cell r="B52" t="str">
            <v>SUNDRY CREDITORS-OTHER THAN CAPITAL-S</v>
          </cell>
        </row>
        <row r="53">
          <cell r="A53">
            <v>310602</v>
          </cell>
          <cell r="B53" t="str">
            <v>UNPAID  SALARY  AND  WAGES</v>
          </cell>
        </row>
        <row r="54">
          <cell r="A54">
            <v>310603</v>
          </cell>
          <cell r="B54" t="str">
            <v>SALARIES AND WAGES WITHHELD</v>
          </cell>
        </row>
        <row r="55">
          <cell r="A55">
            <v>310604</v>
          </cell>
          <cell r="B55" t="str">
            <v>LIABILITY FOR SALARY</v>
          </cell>
        </row>
        <row r="56">
          <cell r="A56">
            <v>310605</v>
          </cell>
          <cell r="B56" t="str">
            <v>OTHER EXPENSES PAYABLE TO EMPLOYEES</v>
          </cell>
        </row>
        <row r="57">
          <cell r="A57">
            <v>310606</v>
          </cell>
          <cell r="B57" t="str">
            <v>LIABLITY OF PAY REVISION ARREARS</v>
          </cell>
        </row>
        <row r="58">
          <cell r="A58">
            <v>310701</v>
          </cell>
          <cell r="B58" t="str">
            <v>ELECTRICITY/ POWER CHARGES PAYABLE</v>
          </cell>
        </row>
        <row r="59">
          <cell r="A59">
            <v>310703</v>
          </cell>
          <cell r="B59" t="str">
            <v>TELEPHONE AND TELEX CHARGES PAYABLE</v>
          </cell>
        </row>
        <row r="60">
          <cell r="A60">
            <v>310704</v>
          </cell>
          <cell r="B60" t="str">
            <v>RENT PAYABLE</v>
          </cell>
        </row>
        <row r="61">
          <cell r="A61">
            <v>310713</v>
          </cell>
          <cell r="B61" t="str">
            <v>OTHER EXPENSES PAYABLE</v>
          </cell>
        </row>
        <row r="62">
          <cell r="A62">
            <v>311201</v>
          </cell>
          <cell r="B62" t="str">
            <v>EMPLOYEES CONTRIBUTION TOWARDS EPF PA</v>
          </cell>
        </row>
        <row r="63">
          <cell r="A63">
            <v>311202</v>
          </cell>
          <cell r="B63" t="str">
            <v>CORPORATION CONTRIBUTION TOWARDS EPF</v>
          </cell>
        </row>
        <row r="64">
          <cell r="A64">
            <v>311205</v>
          </cell>
          <cell r="B64" t="str">
            <v>EMPLOYEES CONTRIBUTION TOWARDS EPS PA</v>
          </cell>
        </row>
        <row r="65">
          <cell r="A65">
            <v>311206</v>
          </cell>
          <cell r="B65" t="str">
            <v>CORPORATION CONTRIBUTION TOWARDS EPS</v>
          </cell>
        </row>
        <row r="66">
          <cell r="A66">
            <v>311208</v>
          </cell>
          <cell r="B66" t="str">
            <v>EMPLOYEES CONTRIBUTION TOWARDS NHPC C</v>
          </cell>
        </row>
        <row r="67">
          <cell r="A67">
            <v>311209</v>
          </cell>
          <cell r="B67" t="str">
            <v>EMPLOYEES CONTRIBUTION UNDER PAY ROLL</v>
          </cell>
        </row>
        <row r="68">
          <cell r="A68">
            <v>311214</v>
          </cell>
          <cell r="B68" t="str">
            <v>EMPLOYEES CONTRIBUTION (EC) TOWARDS SOCIAL SECURIT</v>
          </cell>
        </row>
        <row r="69">
          <cell r="A69">
            <v>311215</v>
          </cell>
          <cell r="B69" t="str">
            <v>EMPLOYERS CONTRIBUTION (ERC) TOWARDS SOCIAL SECURI</v>
          </cell>
        </row>
        <row r="70">
          <cell r="A70">
            <v>311221</v>
          </cell>
          <cell r="B70" t="str">
            <v>INTEREST ON BELATED EPS/FPS DEPOSITS FROM EMPLOYEE</v>
          </cell>
        </row>
        <row r="71">
          <cell r="A71">
            <v>311213</v>
          </cell>
          <cell r="B71" t="str">
            <v>POST OFFICE RECURRING DEPOSIT</v>
          </cell>
        </row>
        <row r="72">
          <cell r="A72">
            <v>311231</v>
          </cell>
          <cell r="B72" t="str">
            <v>GPF RECOVERED AND PAYABLE TO OUTSIDE</v>
          </cell>
        </row>
        <row r="73">
          <cell r="A73">
            <v>311232</v>
          </cell>
          <cell r="B73" t="str">
            <v>GIS  RECOVERED AND PAYABLE TO OUTSIDE</v>
          </cell>
        </row>
        <row r="74">
          <cell r="A74">
            <v>311301</v>
          </cell>
          <cell r="B74" t="str">
            <v>INCOME TAX DEDUCTED AT SOURCE-SALARIE</v>
          </cell>
        </row>
        <row r="75">
          <cell r="A75">
            <v>311302</v>
          </cell>
          <cell r="B75" t="str">
            <v>INCOME TAX DEDUCTED AT SOURCE-CONTRAC</v>
          </cell>
        </row>
        <row r="76">
          <cell r="A76">
            <v>311304</v>
          </cell>
          <cell r="B76" t="str">
            <v>INCOME TAX DEDUCTED AT SOURCE-RENT</v>
          </cell>
        </row>
        <row r="77">
          <cell r="A77">
            <v>311306</v>
          </cell>
          <cell r="B77" t="str">
            <v>INCOME TAX RECOVERED-SERVICES</v>
          </cell>
        </row>
        <row r="78">
          <cell r="A78">
            <v>311307</v>
          </cell>
          <cell r="B78" t="str">
            <v>INCOME TAX DEDUCTED AT SOURCE-OTHERS</v>
          </cell>
        </row>
        <row r="79">
          <cell r="A79">
            <v>311310</v>
          </cell>
          <cell r="B79" t="str">
            <v>FRINGE BENIFIT TAX PAYABLE</v>
          </cell>
        </row>
        <row r="80">
          <cell r="A80">
            <v>311401</v>
          </cell>
          <cell r="B80" t="str">
            <v>PROFESSIONAL TAX</v>
          </cell>
        </row>
        <row r="81">
          <cell r="A81">
            <v>311402</v>
          </cell>
          <cell r="B81" t="str">
            <v>STATE SALES TAX-WORK CONTRACTS</v>
          </cell>
        </row>
        <row r="82">
          <cell r="A82">
            <v>311404</v>
          </cell>
          <cell r="B82" t="str">
            <v>ROYALTY</v>
          </cell>
        </row>
        <row r="83">
          <cell r="A83">
            <v>311407</v>
          </cell>
          <cell r="B83" t="str">
            <v>LIABILITY FOR OTHER STATE LEVIES</v>
          </cell>
        </row>
        <row r="84">
          <cell r="A84">
            <v>311501</v>
          </cell>
          <cell r="B84" t="str">
            <v>PM'S RELIEF FUNDS/ CM'S RELIEF FUNDS</v>
          </cell>
        </row>
        <row r="85">
          <cell r="A85">
            <v>311601</v>
          </cell>
          <cell r="B85" t="str">
            <v>MISCELLANEOUS LIABILITY</v>
          </cell>
        </row>
        <row r="86">
          <cell r="A86">
            <v>351201</v>
          </cell>
          <cell r="B86" t="str">
            <v>PROVISION FOR COMMITTED CAPITAL EXPENDITURE</v>
          </cell>
        </row>
        <row r="87">
          <cell r="A87">
            <v>350402</v>
          </cell>
          <cell r="B87" t="str">
            <v>PROVISION FOR INCENTIVE/ PLI IN LIEU</v>
          </cell>
        </row>
        <row r="88">
          <cell r="A88">
            <v>350401</v>
          </cell>
          <cell r="B88" t="str">
            <v>PROVISION FOR WAGE REVISION</v>
          </cell>
        </row>
        <row r="89">
          <cell r="B89" t="str">
            <v>SH-10</v>
          </cell>
        </row>
        <row r="90">
          <cell r="A90">
            <v>350902</v>
          </cell>
          <cell r="B90" t="str">
            <v>PROVISION FOR LOSSES PROVIDED</v>
          </cell>
        </row>
        <row r="91">
          <cell r="B91" t="str">
            <v>SH-11</v>
          </cell>
        </row>
        <row r="92">
          <cell r="A92">
            <v>410101</v>
          </cell>
          <cell r="B92" t="str">
            <v>LAND- FREE HOLD</v>
          </cell>
        </row>
        <row r="93">
          <cell r="A93">
            <v>410121</v>
          </cell>
          <cell r="B93" t="str">
            <v>LAND- RIGHT OF USE</v>
          </cell>
        </row>
        <row r="94">
          <cell r="A94">
            <v>410201</v>
          </cell>
          <cell r="B94" t="str">
            <v>ROADS</v>
          </cell>
        </row>
        <row r="95">
          <cell r="A95">
            <v>410203</v>
          </cell>
          <cell r="B95" t="str">
            <v>BRIDGES AND CULVERTS</v>
          </cell>
        </row>
        <row r="96">
          <cell r="A96">
            <v>410302</v>
          </cell>
          <cell r="B96" t="str">
            <v>BUILDING CONTAINING WORKSHOP</v>
          </cell>
        </row>
        <row r="97">
          <cell r="A97">
            <v>410304</v>
          </cell>
          <cell r="B97" t="str">
            <v>OFFICE BUILDINGS-PERMANENT</v>
          </cell>
        </row>
        <row r="98">
          <cell r="A98">
            <v>410305</v>
          </cell>
          <cell r="B98" t="str">
            <v>OFFICE BUILDINGS-TEMPORARY</v>
          </cell>
        </row>
        <row r="99">
          <cell r="A99">
            <v>410306</v>
          </cell>
          <cell r="B99" t="str">
            <v>STORES AND GODOWN BUILDINGS</v>
          </cell>
        </row>
        <row r="100">
          <cell r="A100">
            <v>410321</v>
          </cell>
          <cell r="B100" t="str">
            <v>TRANSIT CAMP AND FIELD HOSTEL</v>
          </cell>
        </row>
        <row r="101">
          <cell r="A101">
            <v>410326</v>
          </cell>
          <cell r="B101" t="str">
            <v>RESIDENTIAL BUILDING-TEMPORARY</v>
          </cell>
        </row>
        <row r="102">
          <cell r="A102">
            <v>410328</v>
          </cell>
          <cell r="B102" t="str">
            <v>BUILDINGS-OTHERS</v>
          </cell>
        </row>
        <row r="103">
          <cell r="A103">
            <v>410905</v>
          </cell>
          <cell r="B103" t="str">
            <v>STREET LIGHTING, ETC.</v>
          </cell>
        </row>
        <row r="104">
          <cell r="A104">
            <v>411002</v>
          </cell>
          <cell r="B104" t="str">
            <v>DIESEL GENERATING SETS</v>
          </cell>
        </row>
        <row r="105">
          <cell r="A105">
            <v>411101</v>
          </cell>
          <cell r="B105" t="str">
            <v>EXCAVATORS</v>
          </cell>
        </row>
        <row r="106">
          <cell r="A106">
            <v>411104</v>
          </cell>
          <cell r="B106" t="str">
            <v>TIPERS</v>
          </cell>
        </row>
        <row r="107">
          <cell r="A107">
            <v>411105</v>
          </cell>
          <cell r="B107" t="str">
            <v>DOZERS</v>
          </cell>
        </row>
        <row r="108">
          <cell r="A108">
            <v>411112</v>
          </cell>
          <cell r="B108" t="str">
            <v>PUMPS</v>
          </cell>
        </row>
        <row r="109">
          <cell r="A109">
            <v>411113</v>
          </cell>
          <cell r="B109" t="str">
            <v>DIESEL GENERATING SETS</v>
          </cell>
        </row>
        <row r="110">
          <cell r="A110">
            <v>411114</v>
          </cell>
          <cell r="B110" t="str">
            <v>WIELDING SETS</v>
          </cell>
        </row>
        <row r="111">
          <cell r="A111">
            <v>411115</v>
          </cell>
          <cell r="B111" t="str">
            <v>AIR COMPRESSORS</v>
          </cell>
        </row>
        <row r="112">
          <cell r="A112">
            <v>411116</v>
          </cell>
          <cell r="B112" t="str">
            <v>DRILLING EQUIPMENT</v>
          </cell>
        </row>
        <row r="113">
          <cell r="A113">
            <v>411130</v>
          </cell>
          <cell r="B113" t="str">
            <v>OTHER EQUIPMENT</v>
          </cell>
        </row>
        <row r="114">
          <cell r="A114">
            <v>411201</v>
          </cell>
          <cell r="B114" t="str">
            <v>WATER SUPPLY</v>
          </cell>
        </row>
        <row r="115">
          <cell r="A115">
            <v>411202</v>
          </cell>
          <cell r="B115" t="str">
            <v>SEWERAGE AND EFFLUENT DISPOSAL SYSTEM</v>
          </cell>
        </row>
        <row r="116">
          <cell r="A116">
            <v>411501</v>
          </cell>
          <cell r="B116" t="str">
            <v>CARS</v>
          </cell>
        </row>
        <row r="117">
          <cell r="A117">
            <v>411502</v>
          </cell>
          <cell r="B117" t="str">
            <v>JEEPS-STATION WAGONS INCLUDING INSPEC</v>
          </cell>
        </row>
        <row r="118">
          <cell r="A118">
            <v>411506</v>
          </cell>
          <cell r="B118" t="str">
            <v>AMBULANCE</v>
          </cell>
        </row>
        <row r="119">
          <cell r="A119">
            <v>411507</v>
          </cell>
          <cell r="B119" t="str">
            <v>BUSES</v>
          </cell>
        </row>
        <row r="120">
          <cell r="A120">
            <v>411508</v>
          </cell>
          <cell r="B120" t="str">
            <v>TRUCKS/TANKERS</v>
          </cell>
        </row>
        <row r="121">
          <cell r="A121">
            <v>411510</v>
          </cell>
          <cell r="B121" t="str">
            <v>EXPLOSIVE VANS</v>
          </cell>
        </row>
        <row r="122">
          <cell r="A122">
            <v>411701</v>
          </cell>
          <cell r="B122" t="str">
            <v>FURNITURE-FIXTURES-OFFICE</v>
          </cell>
        </row>
        <row r="123">
          <cell r="A123">
            <v>411702</v>
          </cell>
          <cell r="B123" t="str">
            <v>FURNITURE-FIXTURES-RESIDENTIAL</v>
          </cell>
        </row>
        <row r="124">
          <cell r="A124">
            <v>411706</v>
          </cell>
          <cell r="B124" t="str">
            <v>FURNITURE-FIXTURES-HOSPITAL</v>
          </cell>
        </row>
        <row r="125">
          <cell r="A125">
            <v>411707</v>
          </cell>
          <cell r="B125" t="str">
            <v>FURNITURE-FIXTURES-FIELD HOSTEL/ TRAN</v>
          </cell>
        </row>
        <row r="126">
          <cell r="A126">
            <v>411801</v>
          </cell>
          <cell r="B126" t="str">
            <v>COMPUTERS</v>
          </cell>
        </row>
        <row r="127">
          <cell r="A127">
            <v>411803</v>
          </cell>
          <cell r="B127" t="str">
            <v>PRINTERS</v>
          </cell>
        </row>
        <row r="128">
          <cell r="A128">
            <v>411804</v>
          </cell>
          <cell r="B128" t="str">
            <v>OTHER EDP EQUIPMENTS</v>
          </cell>
        </row>
        <row r="129">
          <cell r="A129">
            <v>411901</v>
          </cell>
          <cell r="B129" t="str">
            <v>SATELLITE COMMUNICATIONS SYSTEMS</v>
          </cell>
        </row>
        <row r="130">
          <cell r="A130">
            <v>411902</v>
          </cell>
          <cell r="B130" t="str">
            <v>TELEPHONE TELEX MACHINES</v>
          </cell>
        </row>
        <row r="131">
          <cell r="A131">
            <v>411903</v>
          </cell>
          <cell r="B131" t="str">
            <v>INTERIOR COMMUNICATION EQUIPMENTS</v>
          </cell>
        </row>
        <row r="132">
          <cell r="A132">
            <v>412003</v>
          </cell>
          <cell r="B132" t="str">
            <v>PHOTOCOPY/ DUPLICATING MACHINES</v>
          </cell>
        </row>
        <row r="133">
          <cell r="A133">
            <v>412005</v>
          </cell>
          <cell r="B133" t="str">
            <v>HOSPITAL EQUIPMENTS</v>
          </cell>
        </row>
        <row r="134">
          <cell r="A134">
            <v>412006</v>
          </cell>
          <cell r="B134" t="str">
            <v>CLUB EQUIPMENTS</v>
          </cell>
        </row>
        <row r="135">
          <cell r="A135">
            <v>412007</v>
          </cell>
          <cell r="B135" t="str">
            <v>TRANSIT HOSTEL/ GUEST HOUSE EQUIPMENT</v>
          </cell>
        </row>
        <row r="136">
          <cell r="A136">
            <v>412008</v>
          </cell>
          <cell r="B136" t="str">
            <v>AIR CONDITIONERS</v>
          </cell>
        </row>
        <row r="137">
          <cell r="A137">
            <v>412011</v>
          </cell>
          <cell r="B137" t="str">
            <v>AIR COOLERS/ WATER COOLERS/ FANS</v>
          </cell>
        </row>
        <row r="138">
          <cell r="A138">
            <v>412013</v>
          </cell>
          <cell r="B138" t="str">
            <v>REFRIGERATOR FOR OFFICE</v>
          </cell>
        </row>
        <row r="139">
          <cell r="A139">
            <v>412020</v>
          </cell>
          <cell r="B139" t="str">
            <v>OTHER OFFICE EQUIPMENTS</v>
          </cell>
        </row>
        <row r="140">
          <cell r="A140">
            <v>412501</v>
          </cell>
          <cell r="B140" t="str">
            <v>TV, PROJECTORS, AUDIO VISUALS EQUIPME</v>
          </cell>
        </row>
        <row r="141">
          <cell r="A141">
            <v>412502</v>
          </cell>
          <cell r="B141" t="str">
            <v>LABORATARY TESTING AND METER TESTING</v>
          </cell>
        </row>
        <row r="142">
          <cell r="A142">
            <v>412503</v>
          </cell>
          <cell r="B142" t="str">
            <v>MISC ASSETS/EQUIPMENTS</v>
          </cell>
        </row>
        <row r="143">
          <cell r="A143">
            <v>412505</v>
          </cell>
          <cell r="B143" t="str">
            <v>REFREGERATOR OTHER THEN OFFICE</v>
          </cell>
        </row>
        <row r="144">
          <cell r="A144">
            <v>412801</v>
          </cell>
          <cell r="B144" t="str">
            <v>FIXED ASSETS OF MINOR VALUE &gt;750&lt;5000</v>
          </cell>
        </row>
        <row r="145">
          <cell r="A145">
            <v>413002</v>
          </cell>
          <cell r="B145" t="str">
            <v>SURPLUS ASSETS</v>
          </cell>
        </row>
        <row r="146">
          <cell r="B146" t="str">
            <v>Total of Assets SH-5</v>
          </cell>
        </row>
        <row r="147">
          <cell r="A147">
            <v>420201</v>
          </cell>
          <cell r="B147" t="str">
            <v>ROADS, BRIDGES, CULVERTS, AERODROMES</v>
          </cell>
        </row>
        <row r="148">
          <cell r="A148">
            <v>420301</v>
          </cell>
          <cell r="B148" t="str">
            <v>BUILDING</v>
          </cell>
        </row>
        <row r="149">
          <cell r="A149">
            <v>420901</v>
          </cell>
          <cell r="B149" t="str">
            <v>PLANT AND MACHINERY -TRANSMISSION LIN</v>
          </cell>
        </row>
        <row r="150">
          <cell r="A150">
            <v>421001</v>
          </cell>
          <cell r="B150" t="str">
            <v>PLANT AND MACHINERY OTHERS</v>
          </cell>
        </row>
        <row r="151">
          <cell r="A151">
            <v>421002</v>
          </cell>
          <cell r="B151" t="str">
            <v>DESEL GENERATING SETS</v>
          </cell>
        </row>
        <row r="152">
          <cell r="A152">
            <v>421101</v>
          </cell>
          <cell r="B152" t="str">
            <v>CONSTRUCTION EQUIPMENT</v>
          </cell>
        </row>
        <row r="153">
          <cell r="A153">
            <v>421201</v>
          </cell>
          <cell r="B153" t="str">
            <v>WATER SUPPLY &amp; DRAINS/SEWERAGE-PLANTS</v>
          </cell>
        </row>
        <row r="154">
          <cell r="A154">
            <v>421202</v>
          </cell>
          <cell r="B154" t="str">
            <v>WATER SUPPLY &amp; DRAINS/SEWERAGE-OTHERS</v>
          </cell>
        </row>
        <row r="155">
          <cell r="A155">
            <v>421501</v>
          </cell>
          <cell r="B155" t="str">
            <v>VEHICLE</v>
          </cell>
        </row>
        <row r="156">
          <cell r="A156">
            <v>421502</v>
          </cell>
          <cell r="B156" t="str">
            <v>MOTER CAR /JEEP</v>
          </cell>
        </row>
        <row r="157">
          <cell r="A157">
            <v>421701</v>
          </cell>
          <cell r="B157" t="str">
            <v>FURNITURE  FIXTURES AND EQUIPMENT</v>
          </cell>
        </row>
        <row r="158">
          <cell r="A158">
            <v>421801</v>
          </cell>
          <cell r="B158" t="str">
            <v>COMPUTERS</v>
          </cell>
        </row>
        <row r="159">
          <cell r="A159">
            <v>421901</v>
          </cell>
          <cell r="B159" t="str">
            <v>COMMUNICATION EQUIPMENTS</v>
          </cell>
        </row>
        <row r="160">
          <cell r="A160">
            <v>422001</v>
          </cell>
          <cell r="B160" t="str">
            <v>OFFICE EQUIPMENT</v>
          </cell>
        </row>
        <row r="161">
          <cell r="A161">
            <v>422501</v>
          </cell>
          <cell r="B161" t="str">
            <v>OTHER ASSETS</v>
          </cell>
        </row>
        <row r="162">
          <cell r="A162">
            <v>422801</v>
          </cell>
          <cell r="B162" t="str">
            <v>FIXED ASSETS OF MINOR VALUE&gt;750&lt;5000</v>
          </cell>
        </row>
        <row r="163">
          <cell r="A163">
            <v>423001</v>
          </cell>
          <cell r="B163" t="str">
            <v>OBSOLETE/SURPLUS ASSETS</v>
          </cell>
        </row>
        <row r="164">
          <cell r="B164" t="str">
            <v>Provision of Dep.SH-5</v>
          </cell>
        </row>
        <row r="165">
          <cell r="A165">
            <v>430201</v>
          </cell>
          <cell r="B165" t="str">
            <v>ROADS</v>
          </cell>
        </row>
        <row r="166">
          <cell r="A166">
            <v>430301</v>
          </cell>
          <cell r="B166" t="str">
            <v>BUILDING CONTAINING HYDRO ELECTRIC GE</v>
          </cell>
        </row>
        <row r="167">
          <cell r="A167">
            <v>430305</v>
          </cell>
          <cell r="B167" t="str">
            <v>OFFICE BUILDINGS-TEMPORARY</v>
          </cell>
        </row>
        <row r="168">
          <cell r="A168">
            <v>430306</v>
          </cell>
          <cell r="B168" t="str">
            <v>STORES AND GODOWN BUILDINGS</v>
          </cell>
        </row>
        <row r="169">
          <cell r="A169">
            <v>430321</v>
          </cell>
          <cell r="B169" t="str">
            <v>TRANSIT CAMP AND FIELD HOSTEL</v>
          </cell>
        </row>
        <row r="170">
          <cell r="A170">
            <v>430325</v>
          </cell>
          <cell r="B170" t="str">
            <v>RESIDENTIAL BUILDING-PERMANENT</v>
          </cell>
        </row>
        <row r="171">
          <cell r="A171">
            <v>430326</v>
          </cell>
          <cell r="B171" t="str">
            <v>RESIDENTIAL BUILDING-TEMPORARY</v>
          </cell>
        </row>
        <row r="172">
          <cell r="A172">
            <v>430601</v>
          </cell>
          <cell r="B172" t="str">
            <v>DAMS AND BARRAGES</v>
          </cell>
        </row>
        <row r="173">
          <cell r="A173">
            <v>430604</v>
          </cell>
          <cell r="B173" t="str">
            <v>POWER TUNNELS AND PIPELINES</v>
          </cell>
        </row>
        <row r="174">
          <cell r="A174">
            <v>430905</v>
          </cell>
          <cell r="B174" t="str">
            <v>STREET LIGHTING, ETC.</v>
          </cell>
        </row>
        <row r="175">
          <cell r="A175">
            <v>431002</v>
          </cell>
          <cell r="B175" t="str">
            <v>DIESEL GENERATING SETS</v>
          </cell>
        </row>
        <row r="176">
          <cell r="A176">
            <v>431201</v>
          </cell>
          <cell r="B176" t="str">
            <v>WATER SUPPLY AND DRAINS</v>
          </cell>
        </row>
        <row r="177">
          <cell r="A177">
            <v>434001</v>
          </cell>
          <cell r="B177" t="str">
            <v>EXPENDITURE ON HYDRO AND METEOROLOGIC</v>
          </cell>
        </row>
        <row r="178">
          <cell r="A178">
            <v>434002</v>
          </cell>
          <cell r="B178" t="str">
            <v>EXPENSES ON SURVEY</v>
          </cell>
        </row>
        <row r="179">
          <cell r="A179">
            <v>434003</v>
          </cell>
          <cell r="B179" t="str">
            <v>EXPLORATORY DRIFTS, TRENCHES AND PITS</v>
          </cell>
        </row>
        <row r="180">
          <cell r="A180">
            <v>434004</v>
          </cell>
          <cell r="B180" t="str">
            <v>DRILLING AND DRAFTING</v>
          </cell>
        </row>
        <row r="181">
          <cell r="A181">
            <v>434006</v>
          </cell>
          <cell r="B181" t="str">
            <v>EXPENDITURE ON PREPARATION OF PROJECT</v>
          </cell>
        </row>
        <row r="182">
          <cell r="A182">
            <v>434007</v>
          </cell>
          <cell r="B182" t="str">
            <v>HYDRAULIC MODEL STUDIES</v>
          </cell>
        </row>
        <row r="183">
          <cell r="A183">
            <v>434008</v>
          </cell>
          <cell r="B183" t="str">
            <v>OTHER SURVEY INVESTIGATION, CONSULTAN</v>
          </cell>
        </row>
        <row r="184">
          <cell r="B184" t="str">
            <v>WIP</v>
          </cell>
        </row>
        <row r="185">
          <cell r="A185">
            <v>437501</v>
          </cell>
          <cell r="B185" t="str">
            <v>WAGES, ALLOWANCES AND BENEFITS</v>
          </cell>
        </row>
        <row r="186">
          <cell r="A186">
            <v>437502</v>
          </cell>
          <cell r="B186" t="str">
            <v>GRATUITY AND CONTRIBUTION TO PROVIDEN</v>
          </cell>
        </row>
        <row r="187">
          <cell r="A187">
            <v>437503</v>
          </cell>
          <cell r="B187" t="str">
            <v>STAFF WELFARE EXPENSES</v>
          </cell>
        </row>
        <row r="188">
          <cell r="A188">
            <v>437510</v>
          </cell>
          <cell r="B188" t="str">
            <v>REPAIR AND MAINTENANCE- BUILDING</v>
          </cell>
        </row>
        <row r="189">
          <cell r="A189">
            <v>437511</v>
          </cell>
          <cell r="B189" t="str">
            <v>REPAIR AND MAINTENANCE- CONSTRUCTION</v>
          </cell>
        </row>
        <row r="190">
          <cell r="A190">
            <v>437512</v>
          </cell>
          <cell r="B190" t="str">
            <v>REPAIR &amp; MAINTAINCE OTHERS</v>
          </cell>
        </row>
        <row r="191">
          <cell r="A191">
            <v>437514</v>
          </cell>
          <cell r="B191" t="str">
            <v>RENT/HIRING CHARGES</v>
          </cell>
        </row>
        <row r="192">
          <cell r="A192">
            <v>437515</v>
          </cell>
          <cell r="B192" t="str">
            <v>RATES AND TAXES</v>
          </cell>
        </row>
        <row r="193">
          <cell r="A193">
            <v>437516</v>
          </cell>
          <cell r="B193" t="str">
            <v>INSURANCE</v>
          </cell>
        </row>
        <row r="194">
          <cell r="A194">
            <v>437517</v>
          </cell>
          <cell r="B194" t="str">
            <v>SECURITY EXPENSES</v>
          </cell>
        </row>
        <row r="195">
          <cell r="A195">
            <v>437518</v>
          </cell>
          <cell r="B195" t="str">
            <v>ELECTRICITY EXPENSES</v>
          </cell>
        </row>
        <row r="196">
          <cell r="A196">
            <v>437519</v>
          </cell>
          <cell r="B196" t="str">
            <v>TRAVELLING AND CONVEYANCE</v>
          </cell>
        </row>
        <row r="197">
          <cell r="A197">
            <v>437520</v>
          </cell>
          <cell r="B197" t="str">
            <v>EXPENSE ON VEHICLES/STAFF CAR</v>
          </cell>
        </row>
        <row r="198">
          <cell r="A198">
            <v>437521</v>
          </cell>
          <cell r="B198" t="str">
            <v>TELEPHONE TELEX AND POSTAGE -COMMUNIC</v>
          </cell>
        </row>
        <row r="199">
          <cell r="A199">
            <v>437522</v>
          </cell>
          <cell r="B199" t="str">
            <v>ADVERTISEMENT PUBLICITY</v>
          </cell>
        </row>
        <row r="200">
          <cell r="A200">
            <v>437523</v>
          </cell>
          <cell r="B200" t="str">
            <v>ENTERTAINMENT AND HOSPITALITY  EXPENS</v>
          </cell>
        </row>
        <row r="201">
          <cell r="A201">
            <v>437524</v>
          </cell>
          <cell r="B201" t="str">
            <v>PRINTING AND STATIONERY</v>
          </cell>
        </row>
        <row r="202">
          <cell r="A202">
            <v>437525</v>
          </cell>
          <cell r="B202" t="str">
            <v>OTHER EXPENSES</v>
          </cell>
        </row>
        <row r="203">
          <cell r="A203">
            <v>437526</v>
          </cell>
          <cell r="B203" t="str">
            <v>DESIGN AND CONSULTANCY-INDIGENOUS</v>
          </cell>
        </row>
        <row r="204">
          <cell r="A204">
            <v>437528</v>
          </cell>
          <cell r="B204" t="str">
            <v>LOSSES ON ASSETS/MATERIAL WRITTEN OFF</v>
          </cell>
        </row>
        <row r="205">
          <cell r="A205">
            <v>437530</v>
          </cell>
          <cell r="B205" t="str">
            <v>LOSS ON SALE OF ASSET</v>
          </cell>
        </row>
        <row r="206">
          <cell r="A206">
            <v>437531</v>
          </cell>
          <cell r="B206" t="str">
            <v>EXPENSES ON COMPENSATORY AFFORESTATION-CATCHMENT A</v>
          </cell>
        </row>
        <row r="207">
          <cell r="A207">
            <v>437532</v>
          </cell>
          <cell r="B207" t="str">
            <v>EXPENDITURE ON LAND NOT BELONGING TO</v>
          </cell>
        </row>
        <row r="208">
          <cell r="A208">
            <v>437543</v>
          </cell>
          <cell r="B208" t="str">
            <v>INT.ON  BORROWED MONEY-TERM LOAN BANKS/ FIS</v>
          </cell>
        </row>
        <row r="209">
          <cell r="A209">
            <v>437546</v>
          </cell>
          <cell r="B209" t="str">
            <v>BOND ISSUE/ SERVICE  EXPENSES</v>
          </cell>
        </row>
        <row r="210">
          <cell r="A210">
            <v>437547</v>
          </cell>
          <cell r="B210" t="str">
            <v>COMMITMENT FEE</v>
          </cell>
        </row>
        <row r="211">
          <cell r="A211">
            <v>437549</v>
          </cell>
          <cell r="B211" t="str">
            <v>OTHER FINANCE CHARGES</v>
          </cell>
        </row>
        <row r="212">
          <cell r="A212">
            <v>437552</v>
          </cell>
          <cell r="B212" t="str">
            <v>REMUNARATION TO AUDITOR</v>
          </cell>
        </row>
        <row r="213">
          <cell r="A213">
            <v>437560</v>
          </cell>
          <cell r="B213" t="str">
            <v>DEP. DURING CONSTRUCTION</v>
          </cell>
        </row>
        <row r="214">
          <cell r="A214">
            <v>437561</v>
          </cell>
          <cell r="B214" t="str">
            <v>provision</v>
          </cell>
        </row>
        <row r="215">
          <cell r="A215">
            <v>437565</v>
          </cell>
          <cell r="B215" t="str">
            <v>PRIOR PERIOD EXPENSES</v>
          </cell>
        </row>
        <row r="216">
          <cell r="A216">
            <v>437571</v>
          </cell>
          <cell r="B216" t="str">
            <v>INTEREST ON LOANS AND ADVANCES</v>
          </cell>
        </row>
        <row r="217">
          <cell r="A217">
            <v>437572</v>
          </cell>
          <cell r="B217" t="str">
            <v>MISCELLANEOUS RECEIPTS AND RECOVERIES</v>
          </cell>
        </row>
        <row r="218">
          <cell r="A218">
            <v>437574</v>
          </cell>
          <cell r="B218" t="str">
            <v>PROVISIONS-LIABILITY NOT WRITTEN BACK</v>
          </cell>
        </row>
        <row r="219">
          <cell r="A219">
            <v>437575</v>
          </cell>
          <cell r="B219" t="str">
            <v>HIRE CHARGES-INCOME/OUTTURN OF PLANT</v>
          </cell>
        </row>
        <row r="220">
          <cell r="A220">
            <v>437579</v>
          </cell>
          <cell r="B220" t="str">
            <v xml:space="preserve"> Prior Period income</v>
          </cell>
        </row>
        <row r="221">
          <cell r="A221">
            <v>437599</v>
          </cell>
          <cell r="B221" t="str">
            <v>COPORATE/REGIONAL OFFICE EXP(NET)</v>
          </cell>
        </row>
        <row r="223">
          <cell r="B223" t="str">
            <v xml:space="preserve">Toat </v>
          </cell>
        </row>
        <row r="224">
          <cell r="B224" t="str">
            <v>IEDC sh-6</v>
          </cell>
        </row>
        <row r="225">
          <cell r="A225">
            <v>440101</v>
          </cell>
          <cell r="B225" t="str">
            <v>STEEL ACCOUNT</v>
          </cell>
        </row>
        <row r="226">
          <cell r="A226">
            <v>440201</v>
          </cell>
          <cell r="B226" t="str">
            <v>CEMENT ACCOUNT</v>
          </cell>
        </row>
        <row r="227">
          <cell r="A227">
            <v>440301</v>
          </cell>
          <cell r="B227" t="str">
            <v>OTHER CIVIL BUILDING MATERIAL ITEMS A</v>
          </cell>
        </row>
        <row r="228">
          <cell r="A228">
            <v>440701</v>
          </cell>
          <cell r="B228" t="str">
            <v>SPARES &amp; COMPONENTS FOR CONSTRUCTION</v>
          </cell>
        </row>
        <row r="229">
          <cell r="A229">
            <v>440801</v>
          </cell>
          <cell r="B229" t="str">
            <v>SPARES FOR VEHICLES ACCOUNT</v>
          </cell>
        </row>
        <row r="230">
          <cell r="A230">
            <v>440901</v>
          </cell>
          <cell r="B230" t="str">
            <v>OTHER GENERIC HARDWARE/MECHANICAL ITE</v>
          </cell>
        </row>
        <row r="231">
          <cell r="A231">
            <v>441001</v>
          </cell>
          <cell r="B231" t="str">
            <v>PETROL OIL AND LUBRICANTS ACCOUNT</v>
          </cell>
        </row>
        <row r="232">
          <cell r="A232">
            <v>441201</v>
          </cell>
          <cell r="B232" t="str">
            <v>LOOSE TOOLS ACCOUNT</v>
          </cell>
        </row>
        <row r="233">
          <cell r="A233">
            <v>441208</v>
          </cell>
          <cell r="B233" t="str">
            <v>LOOSE TOOLS IN USE</v>
          </cell>
        </row>
        <row r="234">
          <cell r="A234">
            <v>441401</v>
          </cell>
          <cell r="B234" t="str">
            <v>ASSETS PENDING ISSUE</v>
          </cell>
        </row>
        <row r="235">
          <cell r="A235">
            <v>446101</v>
          </cell>
          <cell r="B235" t="str">
            <v>INCIDENTAL EXPENSES ON PROCUREMENT OF</v>
          </cell>
        </row>
        <row r="236">
          <cell r="A236">
            <v>446301</v>
          </cell>
          <cell r="B236" t="str">
            <v>STORES  IN TRANSIT</v>
          </cell>
        </row>
        <row r="237">
          <cell r="A237">
            <v>446302</v>
          </cell>
          <cell r="B237" t="str">
            <v>MATERIAL PENDING INSPECTION ACCOUNT</v>
          </cell>
        </row>
        <row r="238">
          <cell r="A238">
            <v>446501</v>
          </cell>
          <cell r="B238" t="str">
            <v>MATERIAL ISSUED TO CONTRACTORS</v>
          </cell>
        </row>
        <row r="239">
          <cell r="A239">
            <v>450101</v>
          </cell>
          <cell r="B239" t="str">
            <v>ADVANCES TO CONTRACTORS-INDIAN CURREN</v>
          </cell>
        </row>
        <row r="240">
          <cell r="A240">
            <v>450201</v>
          </cell>
          <cell r="B240" t="str">
            <v>ADVANCES TO CONTRACTORS -INDIAN CURRE</v>
          </cell>
        </row>
        <row r="241">
          <cell r="A241">
            <v>450205</v>
          </cell>
          <cell r="B241" t="str">
            <v>ADVANCES TO SUPPLIERS-INDIAN CURRENCY</v>
          </cell>
        </row>
        <row r="242">
          <cell r="A242">
            <v>450207</v>
          </cell>
          <cell r="B242" t="str">
            <v>ADVANCE/DEPOSIT TO GOVT. DEPARTMENT-UNSECURED</v>
          </cell>
        </row>
        <row r="243">
          <cell r="A243">
            <v>450301</v>
          </cell>
          <cell r="B243" t="str">
            <v>ADVANCES TO CONTRACTORS (AGAINST BANK GUARANTEE) -</v>
          </cell>
        </row>
        <row r="244">
          <cell r="A244">
            <v>610101</v>
          </cell>
          <cell r="B244" t="str">
            <v>STEEL ACCOUNT</v>
          </cell>
        </row>
        <row r="245">
          <cell r="A245">
            <v>610201</v>
          </cell>
          <cell r="B245" t="str">
            <v>CEMENT ACCOUNT</v>
          </cell>
        </row>
        <row r="246">
          <cell r="A246">
            <v>610301</v>
          </cell>
          <cell r="B246" t="str">
            <v>OTHER CIVIL BUILDING MATERIAL ITEMS A</v>
          </cell>
        </row>
        <row r="247">
          <cell r="A247">
            <v>610801</v>
          </cell>
          <cell r="B247" t="str">
            <v>SPARES FOR VEHICLES ACCOUNT</v>
          </cell>
        </row>
        <row r="248">
          <cell r="A248">
            <v>611101</v>
          </cell>
          <cell r="B248" t="str">
            <v>GENERAL COMMUNICATION/ADMIN. ITEMS AC</v>
          </cell>
        </row>
        <row r="249">
          <cell r="A249">
            <v>611201</v>
          </cell>
          <cell r="B249" t="str">
            <v>LOOSE TOOLS ACCOUNT</v>
          </cell>
        </row>
        <row r="250">
          <cell r="A250">
            <v>617001</v>
          </cell>
          <cell r="B250" t="str">
            <v>MATERIAL ISSUED TO CONTRACTORS</v>
          </cell>
        </row>
        <row r="251">
          <cell r="B251" t="str">
            <v>Construction stores and advances sh-7</v>
          </cell>
        </row>
        <row r="252">
          <cell r="A252">
            <v>640102</v>
          </cell>
          <cell r="B252" t="str">
            <v>IMPREST WITH STAFF</v>
          </cell>
        </row>
        <row r="253">
          <cell r="A253">
            <v>640101</v>
          </cell>
          <cell r="B253" t="str">
            <v>CASH IN HAND</v>
          </cell>
        </row>
        <row r="254">
          <cell r="A254">
            <v>640104</v>
          </cell>
          <cell r="B254" t="str">
            <v>STAMPS IN HAND</v>
          </cell>
        </row>
        <row r="255">
          <cell r="A255">
            <v>640201</v>
          </cell>
          <cell r="B255" t="str">
            <v>CHEQUES/DRAFTS IN HAND</v>
          </cell>
        </row>
        <row r="256">
          <cell r="A256">
            <v>640301</v>
          </cell>
          <cell r="B256" t="str">
            <v>CASH IN TRANSIT</v>
          </cell>
        </row>
        <row r="257">
          <cell r="A257">
            <v>640501</v>
          </cell>
          <cell r="B257" t="str">
            <v>CHEQUE ISSUED ACCOUNT-SBI MEHLA</v>
          </cell>
        </row>
        <row r="258">
          <cell r="A258">
            <v>640601</v>
          </cell>
          <cell r="B258" t="str">
            <v>BANK COLLECTION A/C SBI MEHLA</v>
          </cell>
        </row>
        <row r="259">
          <cell r="A259">
            <v>650120</v>
          </cell>
          <cell r="B259" t="str">
            <v>INTEREST ACCRUED AND DUE ON EMPLOYEE</v>
          </cell>
        </row>
        <row r="260">
          <cell r="A260">
            <v>650121</v>
          </cell>
          <cell r="B260" t="str">
            <v>INTEREST ACCRUED AND DUE ON EMPLOYEE</v>
          </cell>
        </row>
        <row r="261">
          <cell r="A261">
            <v>650122</v>
          </cell>
          <cell r="B261" t="str">
            <v>INTEREST ACCRUED AND DUE ON EMPLOYEE</v>
          </cell>
        </row>
        <row r="262">
          <cell r="A262">
            <v>650123</v>
          </cell>
          <cell r="B262" t="str">
            <v>INTEREST ACCRUED AND DUE ON EMPLOYEE</v>
          </cell>
        </row>
        <row r="263">
          <cell r="A263">
            <v>650212</v>
          </cell>
          <cell r="B263" t="str">
            <v>INT.ACC NOT DUE EMP ADV-HBA-SECURED</v>
          </cell>
        </row>
        <row r="264">
          <cell r="A264">
            <v>650213</v>
          </cell>
          <cell r="B264" t="str">
            <v>INT ACD NOT DUE EMP ADV-CAR ADVANCE-S</v>
          </cell>
        </row>
        <row r="265">
          <cell r="A265">
            <v>650214</v>
          </cell>
          <cell r="B265" t="str">
            <v>INT ACC NOT DUE ON EMP ADV-SCOOTER/ M</v>
          </cell>
        </row>
        <row r="266">
          <cell r="A266">
            <v>650215</v>
          </cell>
          <cell r="B266" t="str">
            <v>INT ACC NOT DUE ON EMP ADV-COMPUTER A</v>
          </cell>
        </row>
        <row r="267">
          <cell r="A267">
            <v>650218</v>
          </cell>
          <cell r="B267" t="str">
            <v>INTEREST ACCRUED BUT NOT DUE ON EMPLO</v>
          </cell>
        </row>
        <row r="268">
          <cell r="A268">
            <v>650219</v>
          </cell>
          <cell r="B268" t="str">
            <v>INTEREST ACCRUED BUT NOT DUE ON EMPLO</v>
          </cell>
        </row>
        <row r="269">
          <cell r="A269">
            <v>650220</v>
          </cell>
          <cell r="B269" t="str">
            <v>INT ACC NOT DUE ON EMP ADV-COMPUTER A</v>
          </cell>
        </row>
        <row r="270">
          <cell r="A270">
            <v>650221</v>
          </cell>
          <cell r="B270" t="str">
            <v>INTEREST ACCRUED BUT NOT DUE ON EMPLO</v>
          </cell>
        </row>
        <row r="271">
          <cell r="A271">
            <v>650222</v>
          </cell>
          <cell r="B271" t="str">
            <v>INT ACC NOT DUE ON EMP ADV-FURNITURE UNSECURE</v>
          </cell>
        </row>
        <row r="272">
          <cell r="A272">
            <v>650223</v>
          </cell>
          <cell r="B272" t="str">
            <v>INT ACC NOT DUE ON EMP ADV-MULTIPURPOSE UNSECURE</v>
          </cell>
        </row>
        <row r="273">
          <cell r="A273">
            <v>650701</v>
          </cell>
          <cell r="B273" t="str">
            <v>INSURANCE-PREPAID</v>
          </cell>
        </row>
        <row r="274">
          <cell r="A274">
            <v>650802</v>
          </cell>
          <cell r="B274" t="str">
            <v>CLAIM RECOVERABLE FROM INSURANCE COMP</v>
          </cell>
        </row>
        <row r="275">
          <cell r="A275">
            <v>650803</v>
          </cell>
          <cell r="B275" t="str">
            <v>CLAIM RECOVERABLE FROM CONTRACTORS</v>
          </cell>
        </row>
        <row r="276">
          <cell r="A276">
            <v>650804</v>
          </cell>
          <cell r="B276" t="str">
            <v>CLAIM RECOVERABLE FROM SUPPLIERS</v>
          </cell>
        </row>
        <row r="277">
          <cell r="A277">
            <v>650806</v>
          </cell>
          <cell r="B277" t="str">
            <v>CLAIMS RECOVERABLE FROM EPF TRUST</v>
          </cell>
        </row>
        <row r="278">
          <cell r="A278">
            <v>650810</v>
          </cell>
          <cell r="B278" t="str">
            <v>CLAIMS RECOVERABLE FROM EMPLOYEES</v>
          </cell>
        </row>
        <row r="279">
          <cell r="A279">
            <v>650812</v>
          </cell>
          <cell r="B279" t="str">
            <v>LOSS TO BE MADE GOOD BY CONTRACTOR</v>
          </cell>
        </row>
        <row r="280">
          <cell r="A280">
            <v>651001</v>
          </cell>
          <cell r="B280" t="str">
            <v>LOSSES PENDING INVESTIGATION</v>
          </cell>
        </row>
        <row r="281">
          <cell r="A281">
            <v>660101</v>
          </cell>
          <cell r="B281" t="str">
            <v>HOUSE  BUILDING ADVANCE - SECURED</v>
          </cell>
        </row>
        <row r="282">
          <cell r="A282">
            <v>660102</v>
          </cell>
          <cell r="B282" t="str">
            <v>CAR ADVANCE- SECURED</v>
          </cell>
        </row>
        <row r="283">
          <cell r="A283">
            <v>660103</v>
          </cell>
          <cell r="B283" t="str">
            <v>SCOOTER ADVANCE/ MOTOR CYCLE ADVANCE-</v>
          </cell>
        </row>
        <row r="284">
          <cell r="A284">
            <v>660104</v>
          </cell>
          <cell r="B284" t="str">
            <v>COMPUTER ADVANCE- SECURED</v>
          </cell>
        </row>
        <row r="285">
          <cell r="A285">
            <v>660201</v>
          </cell>
          <cell r="B285" t="str">
            <v>HOUSE  BUILDING-ADVANCE- UNSECURED</v>
          </cell>
        </row>
        <row r="286">
          <cell r="A286">
            <v>660202</v>
          </cell>
          <cell r="B286" t="str">
            <v>CAR-ADVANCE- UNSECURED</v>
          </cell>
        </row>
        <row r="287">
          <cell r="A287">
            <v>660203</v>
          </cell>
          <cell r="B287" t="str">
            <v>SCOOTER/ MOTOR CYCLE ADVANCE- UNSECUR</v>
          </cell>
        </row>
        <row r="288">
          <cell r="A288">
            <v>660204</v>
          </cell>
          <cell r="B288" t="str">
            <v>COMPUTER ADVANCE - UNSECURED</v>
          </cell>
        </row>
        <row r="289">
          <cell r="A289">
            <v>660205</v>
          </cell>
          <cell r="B289" t="str">
            <v>FURNITURE ADVANCE</v>
          </cell>
        </row>
        <row r="290">
          <cell r="A290">
            <v>660206</v>
          </cell>
          <cell r="B290" t="str">
            <v>MULTIPURPOSE ADVANCE</v>
          </cell>
        </row>
        <row r="291">
          <cell r="A291">
            <v>660301</v>
          </cell>
          <cell r="B291" t="str">
            <v>TRANSFER  TRAVELLING ALLOWANCE ADVANC</v>
          </cell>
        </row>
        <row r="292">
          <cell r="A292">
            <v>660302</v>
          </cell>
          <cell r="B292" t="str">
            <v>TOUR  TRAVELLING ALLOWANCE ADVANCE</v>
          </cell>
        </row>
        <row r="293">
          <cell r="A293">
            <v>660303</v>
          </cell>
          <cell r="B293" t="str">
            <v>PAY ADVANCE</v>
          </cell>
        </row>
        <row r="294">
          <cell r="A294">
            <v>660304</v>
          </cell>
          <cell r="B294" t="str">
            <v>LEAVE TRAVEL CONCESSION ADVANCE</v>
          </cell>
        </row>
        <row r="295">
          <cell r="A295">
            <v>660305</v>
          </cell>
          <cell r="B295" t="str">
            <v>MULTIPURPOSE ADVANCE</v>
          </cell>
        </row>
        <row r="296">
          <cell r="A296">
            <v>660306</v>
          </cell>
          <cell r="B296" t="str">
            <v>ADVANCE FOR MEDICAL TREATMENT</v>
          </cell>
        </row>
        <row r="297">
          <cell r="A297">
            <v>660307</v>
          </cell>
          <cell r="B297" t="str">
            <v>DEATH RELIEF SCHEME PAYMENT</v>
          </cell>
        </row>
        <row r="298">
          <cell r="A298">
            <v>660308</v>
          </cell>
          <cell r="B298" t="str">
            <v>DEPARTMENTAL ADVANCE TO STAFF</v>
          </cell>
        </row>
        <row r="299">
          <cell r="A299">
            <v>660312</v>
          </cell>
          <cell r="B299" t="str">
            <v>DEATH RELIEF SCHEME-EXECUTIVES</v>
          </cell>
        </row>
        <row r="300">
          <cell r="A300">
            <v>660318</v>
          </cell>
          <cell r="B300" t="str">
            <v>DRS CONTROL ACCOUNT</v>
          </cell>
        </row>
        <row r="301">
          <cell r="A301">
            <v>660407</v>
          </cell>
          <cell r="B301" t="str">
            <v>ADVANCES TO  OTHERS-INDIAN CURRENCY-U</v>
          </cell>
        </row>
        <row r="302">
          <cell r="A302">
            <v>660503</v>
          </cell>
          <cell r="B302" t="str">
            <v>ADVANCE FRINGE BENIFIT TAX</v>
          </cell>
        </row>
        <row r="303">
          <cell r="A303">
            <v>660702</v>
          </cell>
          <cell r="B303" t="str">
            <v>ADVANCES TO SUPPLIERS  (AGAINST BANK</v>
          </cell>
        </row>
        <row r="305">
          <cell r="B305" t="str">
            <v>Current Loan &amp; Advances SH-9</v>
          </cell>
        </row>
        <row r="306">
          <cell r="A306">
            <v>840101</v>
          </cell>
          <cell r="B306" t="str">
            <v>LATE PAYMENT SURCHARGE</v>
          </cell>
        </row>
        <row r="307">
          <cell r="A307">
            <v>840204</v>
          </cell>
          <cell r="B307" t="str">
            <v>INCOME FROM INVESTMENT-OTHERS</v>
          </cell>
        </row>
        <row r="308">
          <cell r="A308">
            <v>840302</v>
          </cell>
          <cell r="B308" t="str">
            <v>INTEREST INCOME FROM BANK-TERM DEPOSI</v>
          </cell>
        </row>
        <row r="309">
          <cell r="A309">
            <v>840304</v>
          </cell>
          <cell r="B309" t="str">
            <v>INTEREST INCOME FROM BANK-OTHERS</v>
          </cell>
        </row>
        <row r="310">
          <cell r="A310">
            <v>840501</v>
          </cell>
          <cell r="B310" t="str">
            <v>INT.ACC NOT DUE EMP ADV-HBA-SECURED</v>
          </cell>
        </row>
        <row r="311">
          <cell r="A311">
            <v>840502</v>
          </cell>
          <cell r="B311" t="str">
            <v>INT ACD NOT DUE EMP ADV-CAR ADVANCE-S</v>
          </cell>
        </row>
        <row r="312">
          <cell r="A312">
            <v>840503</v>
          </cell>
          <cell r="B312" t="str">
            <v>INT ACC NOT DUE ON EMP ADV-SCOOTER/ M</v>
          </cell>
        </row>
        <row r="313">
          <cell r="A313">
            <v>840504</v>
          </cell>
          <cell r="B313" t="str">
            <v>INT ACC NOT DUE ON EMP ADV-COMPUTER A</v>
          </cell>
        </row>
        <row r="314">
          <cell r="A314">
            <v>840505</v>
          </cell>
          <cell r="B314" t="str">
            <v>INTEREST FROM EMPLOYEE-OTHERS</v>
          </cell>
        </row>
        <row r="315">
          <cell r="A315">
            <v>840701</v>
          </cell>
          <cell r="B315" t="str">
            <v>RENT/HIRE CHARGES FROM CONTRACTORS</v>
          </cell>
        </row>
        <row r="316">
          <cell r="A316">
            <v>840702</v>
          </cell>
          <cell r="B316" t="str">
            <v>RENT /HIRE CHARGES EMPLOYEES</v>
          </cell>
        </row>
        <row r="317">
          <cell r="A317">
            <v>840708</v>
          </cell>
          <cell r="B317" t="str">
            <v>RENT/HIRE CHARGES-OTHERS</v>
          </cell>
        </row>
        <row r="318">
          <cell r="A318">
            <v>840801</v>
          </cell>
          <cell r="B318" t="str">
            <v>SALE OF SCRAP</v>
          </cell>
        </row>
        <row r="319">
          <cell r="A319">
            <v>840901</v>
          </cell>
          <cell r="B319" t="str">
            <v>LIABILITY NOT REQUIRED WRITTEN BACK</v>
          </cell>
        </row>
        <row r="320">
          <cell r="A320">
            <v>840902</v>
          </cell>
          <cell r="B320" t="str">
            <v>PROVISION NOT REQUIRED WRITTEN BACK</v>
          </cell>
        </row>
        <row r="321">
          <cell r="A321">
            <v>841001</v>
          </cell>
          <cell r="B321" t="str">
            <v>OTHER INCOME</v>
          </cell>
        </row>
        <row r="322">
          <cell r="A322">
            <v>841201</v>
          </cell>
          <cell r="B322" t="str">
            <v>TOWNSHIP RECOVERIES</v>
          </cell>
        </row>
        <row r="323">
          <cell r="A323">
            <v>841301</v>
          </cell>
          <cell r="B323" t="str">
            <v>RECOVERIES FROM DEPUTATIONISTS-EL</v>
          </cell>
        </row>
        <row r="324">
          <cell r="A324">
            <v>841302</v>
          </cell>
          <cell r="B324" t="str">
            <v>RECOVERIES FROM DEPUTATIONISTS-GRATUI</v>
          </cell>
        </row>
        <row r="325">
          <cell r="A325">
            <v>841305</v>
          </cell>
          <cell r="B325" t="str">
            <v>RECOVERIES FROM DEPUTATIONISTS-FOREIG</v>
          </cell>
        </row>
        <row r="326">
          <cell r="A326">
            <v>841501</v>
          </cell>
          <cell r="B326" t="str">
            <v>PROFIT ON SALE-DISPOSAL-SETTLEMENT OF</v>
          </cell>
        </row>
        <row r="327">
          <cell r="A327">
            <v>841701</v>
          </cell>
          <cell r="B327" t="str">
            <v>POST OFFICE RECURRING DEPOSIT</v>
          </cell>
        </row>
        <row r="328">
          <cell r="A328">
            <v>841702</v>
          </cell>
          <cell r="B328" t="str">
            <v>EXCESS LEASE RECOVERY</v>
          </cell>
        </row>
        <row r="329">
          <cell r="A329">
            <v>841703</v>
          </cell>
          <cell r="B329" t="str">
            <v>ELECTRICITY &amp; WATER RECOVERY</v>
          </cell>
        </row>
        <row r="330">
          <cell r="A330">
            <v>841704</v>
          </cell>
          <cell r="B330" t="str">
            <v>TELEPHONE RECOVERY</v>
          </cell>
        </row>
        <row r="331">
          <cell r="A331">
            <v>841705</v>
          </cell>
          <cell r="B331" t="str">
            <v>STAFF CAR RECOVERY</v>
          </cell>
        </row>
        <row r="332">
          <cell r="A332">
            <v>841706</v>
          </cell>
          <cell r="B332" t="str">
            <v>CABLE CHARGES</v>
          </cell>
        </row>
        <row r="333">
          <cell r="A333">
            <v>841707</v>
          </cell>
          <cell r="B333" t="str">
            <v>LIBRARY CHARGES/CO.OP. SHARE</v>
          </cell>
        </row>
        <row r="334">
          <cell r="A334">
            <v>841708</v>
          </cell>
          <cell r="B334" t="str">
            <v>RECOVERY AGAINST ITEM RETAINED</v>
          </cell>
        </row>
        <row r="335">
          <cell r="A335">
            <v>841709</v>
          </cell>
          <cell r="B335" t="str">
            <v>MISC RECOVERY</v>
          </cell>
        </row>
        <row r="336">
          <cell r="A336">
            <v>841710</v>
          </cell>
          <cell r="B336" t="str">
            <v>GUEST HOUSE RECOVERY</v>
          </cell>
        </row>
        <row r="337">
          <cell r="A337">
            <v>849999</v>
          </cell>
          <cell r="B337" t="str">
            <v>OTHER INCOME (CO/REGIONAL OFFICE)</v>
          </cell>
        </row>
        <row r="338">
          <cell r="A338">
            <v>860121</v>
          </cell>
          <cell r="B338" t="str">
            <v>OTHER PRIOR PERIOD INCOMES</v>
          </cell>
        </row>
        <row r="339">
          <cell r="B339" t="str">
            <v>Other Income Sh-14</v>
          </cell>
        </row>
        <row r="340">
          <cell r="A340">
            <v>900101</v>
          </cell>
          <cell r="B340" t="str">
            <v>SALARY AND ALLOWANCES (DIRECTOR)</v>
          </cell>
        </row>
        <row r="341">
          <cell r="A341">
            <v>900102</v>
          </cell>
          <cell r="B341" t="str">
            <v>DEARNESS ALLOWANCE (DIRECTOR)</v>
          </cell>
        </row>
        <row r="342">
          <cell r="A342">
            <v>900103</v>
          </cell>
          <cell r="B342" t="str">
            <v>CITY COMPENSATORY ALLOWANCE (DIRECTOR</v>
          </cell>
        </row>
        <row r="343">
          <cell r="A343">
            <v>900106</v>
          </cell>
          <cell r="B343" t="str">
            <v>COMPANY LEASED ACCOMMODATION</v>
          </cell>
        </row>
        <row r="344">
          <cell r="A344">
            <v>900107</v>
          </cell>
          <cell r="B344" t="str">
            <v>LEAVE ENCASHMENT (DIRECTOR)</v>
          </cell>
        </row>
        <row r="345">
          <cell r="A345">
            <v>900109</v>
          </cell>
          <cell r="B345" t="str">
            <v>OTHER ALLOWANCE (DIRECTOR)</v>
          </cell>
        </row>
        <row r="346">
          <cell r="A346">
            <v>900111</v>
          </cell>
          <cell r="B346" t="str">
            <v>BASIC PAY-INTERIM PAY-DEPUTATION PAY/</v>
          </cell>
        </row>
        <row r="347">
          <cell r="A347">
            <v>900112</v>
          </cell>
          <cell r="B347" t="str">
            <v>DEARNESS ALLOWANCE (EXEC)</v>
          </cell>
        </row>
        <row r="348">
          <cell r="A348">
            <v>900113</v>
          </cell>
          <cell r="B348" t="str">
            <v>CITY COMPENSATORY ALLOWANCE (EXEC)</v>
          </cell>
        </row>
        <row r="349">
          <cell r="A349">
            <v>900114</v>
          </cell>
          <cell r="B349" t="str">
            <v>HOUSE RENT ALLOWANCE (EXEC)</v>
          </cell>
        </row>
        <row r="350">
          <cell r="A350">
            <v>900115</v>
          </cell>
          <cell r="B350" t="str">
            <v>INCENTIVE (EXEC)</v>
          </cell>
        </row>
        <row r="351">
          <cell r="A351">
            <v>900116</v>
          </cell>
          <cell r="B351" t="str">
            <v>SITE COMPENSATORY ALLOWANCE (EXEC)</v>
          </cell>
        </row>
        <row r="352">
          <cell r="A352">
            <v>900117</v>
          </cell>
          <cell r="B352" t="str">
            <v>CHILDREN EDUCATION ALLOWANCE (EXEC)</v>
          </cell>
        </row>
        <row r="353">
          <cell r="A353">
            <v>900118</v>
          </cell>
          <cell r="B353" t="str">
            <v>NIGHT SHIFT ALLOWANCE /OVERTIME (EXEC</v>
          </cell>
        </row>
        <row r="354">
          <cell r="A354">
            <v>900119</v>
          </cell>
          <cell r="B354" t="str">
            <v>NEWS PAPER ALLOWANCE(EXEC)</v>
          </cell>
        </row>
        <row r="355">
          <cell r="A355">
            <v>900120</v>
          </cell>
          <cell r="B355" t="str">
            <v>HINDI ALLOWANCE (EXEC)</v>
          </cell>
        </row>
        <row r="356">
          <cell r="A356">
            <v>900121</v>
          </cell>
          <cell r="B356" t="str">
            <v>CHILDREN HOSTEL SUBSIDY (EXEC)</v>
          </cell>
        </row>
        <row r="357">
          <cell r="A357">
            <v>900122</v>
          </cell>
          <cell r="B357" t="str">
            <v>CONVEYANCE ALLOWANCE/MAINTENANCE  (EX</v>
          </cell>
        </row>
        <row r="358">
          <cell r="A358">
            <v>900123</v>
          </cell>
          <cell r="B358" t="str">
            <v>SELF LEASED ACCOMMODATION/SELF LEASE</v>
          </cell>
        </row>
        <row r="359">
          <cell r="A359">
            <v>900124</v>
          </cell>
          <cell r="B359" t="str">
            <v>TRANSPORT SUBSIDY (EXEC)</v>
          </cell>
        </row>
        <row r="360">
          <cell r="A360">
            <v>900125</v>
          </cell>
          <cell r="B360" t="str">
            <v>ELECTRICITY SUBSIDY (EXEC)</v>
          </cell>
        </row>
        <row r="361">
          <cell r="A361">
            <v>900126</v>
          </cell>
          <cell r="B361" t="str">
            <v>CANTEEN SUBSIDY (EXEC)</v>
          </cell>
        </row>
        <row r="362">
          <cell r="A362">
            <v>900127</v>
          </cell>
          <cell r="B362" t="str">
            <v>HONORARIUM (EXEC)</v>
          </cell>
        </row>
        <row r="363">
          <cell r="A363">
            <v>900128</v>
          </cell>
          <cell r="B363" t="str">
            <v>LEAVE ENCASHMENT (EXEC)</v>
          </cell>
        </row>
        <row r="364">
          <cell r="A364">
            <v>900129</v>
          </cell>
          <cell r="B364" t="str">
            <v>PRODUCTIVITY LINKED BONUS (EXEC)</v>
          </cell>
        </row>
        <row r="365">
          <cell r="A365">
            <v>900130</v>
          </cell>
          <cell r="B365" t="str">
            <v>WASHING ALLOWANCE (EXEC)</v>
          </cell>
        </row>
        <row r="366">
          <cell r="A366">
            <v>900131</v>
          </cell>
          <cell r="B366" t="str">
            <v>SPECIAL DUTY ALLOWANCE(EXEC)</v>
          </cell>
        </row>
        <row r="367">
          <cell r="A367">
            <v>900132</v>
          </cell>
          <cell r="B367" t="str">
            <v>CONVEYANCE REIMBURSEMENT (EXECUTIVE)</v>
          </cell>
        </row>
        <row r="368">
          <cell r="A368">
            <v>900133</v>
          </cell>
          <cell r="B368" t="str">
            <v>CASUAL/OPTIONAL LEAVE ENCASHMENT (EXECUTIVE)</v>
          </cell>
        </row>
        <row r="369">
          <cell r="A369">
            <v>900135</v>
          </cell>
          <cell r="B369" t="str">
            <v>OTHER ALLOWANCE (EXEC)</v>
          </cell>
        </row>
        <row r="370">
          <cell r="A370">
            <v>900140</v>
          </cell>
          <cell r="B370" t="str">
            <v>BASIC PAY-INTERIM PAY-DEPUTATION PAY/</v>
          </cell>
        </row>
        <row r="371">
          <cell r="A371">
            <v>900141</v>
          </cell>
          <cell r="B371" t="str">
            <v>DEARNESS ALLOWANCE (SUPERVISOR)</v>
          </cell>
        </row>
        <row r="372">
          <cell r="A372">
            <v>900142</v>
          </cell>
          <cell r="B372" t="str">
            <v>CITY COMPENSATORY ALLOWANCE (SUPERVIS</v>
          </cell>
        </row>
        <row r="373">
          <cell r="A373">
            <v>900143</v>
          </cell>
          <cell r="B373" t="str">
            <v>HOUSE RENT ALLOWANCE (SUPERVISOR)</v>
          </cell>
        </row>
        <row r="374">
          <cell r="A374">
            <v>900145</v>
          </cell>
          <cell r="B374" t="str">
            <v>SITE COMPENSATORY ALLOWANCE (SUPERVIS</v>
          </cell>
        </row>
        <row r="375">
          <cell r="A375">
            <v>900146</v>
          </cell>
          <cell r="B375" t="str">
            <v>CHILDREN EDUCATION ALLOWANCE (SUPERVI</v>
          </cell>
        </row>
        <row r="376">
          <cell r="A376">
            <v>900147</v>
          </cell>
          <cell r="B376" t="str">
            <v>WASHING ALLOW (SUPERVISOR)</v>
          </cell>
        </row>
        <row r="377">
          <cell r="A377">
            <v>900148</v>
          </cell>
          <cell r="B377" t="str">
            <v>NIGHT SHIFT ALLOWANCE /OVERTIME (SUPE</v>
          </cell>
        </row>
        <row r="378">
          <cell r="A378">
            <v>900149</v>
          </cell>
          <cell r="B378" t="str">
            <v>NEWS PAPER ALLOWANCE (SUPERVISOR)</v>
          </cell>
        </row>
        <row r="379">
          <cell r="A379">
            <v>900150</v>
          </cell>
          <cell r="B379" t="str">
            <v>HINDI ALLOWANCE (SUPERVISOR)</v>
          </cell>
        </row>
        <row r="380">
          <cell r="A380">
            <v>900151</v>
          </cell>
          <cell r="B380" t="str">
            <v>CHILDREN HOSTEL SUBSIDY (SUPERVISOR)</v>
          </cell>
        </row>
        <row r="381">
          <cell r="A381">
            <v>900152</v>
          </cell>
          <cell r="B381" t="str">
            <v>CONVEYANCE ALLOWANCE/ CONVEYANCE MAIN</v>
          </cell>
        </row>
        <row r="382">
          <cell r="A382">
            <v>900154</v>
          </cell>
          <cell r="B382" t="str">
            <v>TRANSPORT SUBSIDY (SUPERVISOR)</v>
          </cell>
        </row>
        <row r="383">
          <cell r="A383">
            <v>900155</v>
          </cell>
          <cell r="B383" t="str">
            <v>ELECTRICITY SUBSIDY (SUPERVISOR)</v>
          </cell>
        </row>
        <row r="384">
          <cell r="A384">
            <v>900156</v>
          </cell>
          <cell r="B384" t="str">
            <v>CANTEEN SUBSIDY (SUPERVISOR)</v>
          </cell>
        </row>
        <row r="385">
          <cell r="A385">
            <v>900157</v>
          </cell>
          <cell r="B385" t="str">
            <v>HONORARIUM (SUPERVISOR)</v>
          </cell>
        </row>
        <row r="386">
          <cell r="A386">
            <v>900158</v>
          </cell>
          <cell r="B386" t="str">
            <v>LEAVE ENCASHMENT (SUPERVISOR)</v>
          </cell>
        </row>
        <row r="387">
          <cell r="A387">
            <v>900159</v>
          </cell>
          <cell r="B387" t="str">
            <v>PRODUCTIVITY LINKED BONUS</v>
          </cell>
        </row>
        <row r="388">
          <cell r="A388">
            <v>900161</v>
          </cell>
          <cell r="B388" t="str">
            <v>CONVEYANCE REIMBURSEMENT (SUPERVISOR)</v>
          </cell>
        </row>
        <row r="389">
          <cell r="A389">
            <v>900165</v>
          </cell>
          <cell r="B389" t="str">
            <v>OTHER ALLOWANCE (SUPERVISOR)</v>
          </cell>
        </row>
        <row r="390">
          <cell r="A390">
            <v>900166</v>
          </cell>
          <cell r="B390" t="str">
            <v>BASIC PAY-INTERIM PAY-DEPUTATION PAY/</v>
          </cell>
        </row>
        <row r="391">
          <cell r="A391">
            <v>900167</v>
          </cell>
          <cell r="B391" t="str">
            <v>DEARNESS ALLOWANCE (WORKMEN)</v>
          </cell>
        </row>
        <row r="392">
          <cell r="A392">
            <v>900168</v>
          </cell>
          <cell r="B392" t="str">
            <v>CITY COMPENSATORY ALLOWANCE (WORKMEN)</v>
          </cell>
        </row>
        <row r="393">
          <cell r="A393">
            <v>900169</v>
          </cell>
          <cell r="B393" t="str">
            <v>HOUSE RENT ALLOWANCE (WORKMEN)</v>
          </cell>
        </row>
        <row r="394">
          <cell r="A394">
            <v>900170</v>
          </cell>
          <cell r="B394" t="str">
            <v>INCENTIVE (WORKMEN)</v>
          </cell>
        </row>
        <row r="395">
          <cell r="A395">
            <v>900171</v>
          </cell>
          <cell r="B395" t="str">
            <v>SITE COMPENSATORY ALLOWANCE (WORKMEN)</v>
          </cell>
        </row>
        <row r="396">
          <cell r="A396">
            <v>900172</v>
          </cell>
          <cell r="B396" t="str">
            <v>CHILDREN EDUCATION ALLOWANCE (WORKMEN</v>
          </cell>
        </row>
        <row r="397">
          <cell r="A397">
            <v>900173</v>
          </cell>
          <cell r="B397" t="str">
            <v>WASHING ALLOW (WORKMEN)</v>
          </cell>
        </row>
        <row r="398">
          <cell r="A398">
            <v>900174</v>
          </cell>
          <cell r="B398" t="str">
            <v>NIGHT SHIFT ALLOWANCE /OVERTIME (WORK</v>
          </cell>
        </row>
        <row r="399">
          <cell r="A399">
            <v>900175</v>
          </cell>
          <cell r="B399" t="str">
            <v>NEWS PAPER ALLOWANCE (WORKMEN)</v>
          </cell>
        </row>
        <row r="400">
          <cell r="A400">
            <v>900176</v>
          </cell>
          <cell r="B400" t="str">
            <v>HINDI ALLOWANCE (WORKMEN)</v>
          </cell>
        </row>
        <row r="401">
          <cell r="A401">
            <v>900177</v>
          </cell>
          <cell r="B401" t="str">
            <v>CHILDREN HOSTEL SUBSIDY (WORKMEN)</v>
          </cell>
        </row>
        <row r="402">
          <cell r="A402">
            <v>900178</v>
          </cell>
          <cell r="B402" t="str">
            <v>CONVEYANCE ALLOWANCE/ CONVEYANCE MAIN</v>
          </cell>
        </row>
        <row r="403">
          <cell r="A403">
            <v>900180</v>
          </cell>
          <cell r="B403" t="str">
            <v>TRANSPORT SUBSIDY (WORKMEN)</v>
          </cell>
        </row>
        <row r="404">
          <cell r="A404">
            <v>900181</v>
          </cell>
          <cell r="B404" t="str">
            <v>ELECTRICITY SUBSIDY (WORKMEN)</v>
          </cell>
        </row>
        <row r="405">
          <cell r="A405">
            <v>900182</v>
          </cell>
          <cell r="B405" t="str">
            <v>CANTEEN SUBSIDY (WORKMEN)</v>
          </cell>
        </row>
        <row r="406">
          <cell r="A406">
            <v>900183</v>
          </cell>
          <cell r="B406" t="str">
            <v>HONORARIUM (WORKMEN)</v>
          </cell>
        </row>
        <row r="407">
          <cell r="A407">
            <v>900184</v>
          </cell>
          <cell r="B407" t="str">
            <v>LEAVE ENCASHMENT (WORKMEN)</v>
          </cell>
        </row>
        <row r="408">
          <cell r="A408">
            <v>900185</v>
          </cell>
          <cell r="B408" t="str">
            <v>PRODUCTIVITY LINKED BONUS (WORKMEN)</v>
          </cell>
        </row>
        <row r="409">
          <cell r="A409">
            <v>900186</v>
          </cell>
          <cell r="B409" t="str">
            <v>OTHER ALLOWANCE (WORKMEN)</v>
          </cell>
        </row>
        <row r="410">
          <cell r="A410">
            <v>900187</v>
          </cell>
          <cell r="B410" t="str">
            <v>SPEACIAL DUTY ALLOWANCE (WORKMEN)</v>
          </cell>
        </row>
        <row r="411">
          <cell r="A411">
            <v>900188</v>
          </cell>
          <cell r="B411" t="str">
            <v>CASH HANDLING ALLOWANCE</v>
          </cell>
        </row>
        <row r="412">
          <cell r="A412">
            <v>900189</v>
          </cell>
          <cell r="B412" t="str">
            <v>CONVEYANCE REIMBURSEMENT (WORKMEN)</v>
          </cell>
        </row>
        <row r="413">
          <cell r="A413">
            <v>900195</v>
          </cell>
          <cell r="B413" t="str">
            <v>WORKMEN COMPENSATION/OTHER COMPENSATI</v>
          </cell>
        </row>
        <row r="414">
          <cell r="A414">
            <v>900201</v>
          </cell>
          <cell r="B414" t="str">
            <v>COMPANY'S CONTRIBUTION TO PF (DIRECTO</v>
          </cell>
        </row>
        <row r="415">
          <cell r="A415">
            <v>900202</v>
          </cell>
          <cell r="B415" t="str">
            <v>COMPANY'S CONTRIBUTION TO PENSION SCH</v>
          </cell>
        </row>
        <row r="416">
          <cell r="A416">
            <v>900211</v>
          </cell>
          <cell r="B416" t="str">
            <v>COMPANY'S CONTRIBUTION TO PF (EXEC.)</v>
          </cell>
        </row>
        <row r="417">
          <cell r="A417">
            <v>900212</v>
          </cell>
          <cell r="B417" t="str">
            <v>COMPANY'S CONTRIBUTION TO PENSION SCH</v>
          </cell>
        </row>
        <row r="418">
          <cell r="A418">
            <v>900213</v>
          </cell>
          <cell r="B418" t="str">
            <v>COMPANY¿S CONTRIBUTION TO PF ON LEAVE ENCASHMENT (</v>
          </cell>
        </row>
        <row r="419">
          <cell r="A419">
            <v>900240</v>
          </cell>
          <cell r="B419" t="str">
            <v>COMPANY'S CONTRIBUTION TO PF (SUPERVI</v>
          </cell>
        </row>
        <row r="420">
          <cell r="A420">
            <v>900241</v>
          </cell>
          <cell r="B420" t="str">
            <v>COMPANY'S CONTRIBUTION TO PENSION SCH</v>
          </cell>
        </row>
        <row r="421">
          <cell r="A421">
            <v>900242</v>
          </cell>
          <cell r="B421" t="str">
            <v>COMPANY¿S CONTRIBUTION TO PF ON LEAVE ENCASHMENT (</v>
          </cell>
        </row>
        <row r="422">
          <cell r="A422">
            <v>900250</v>
          </cell>
          <cell r="B422" t="str">
            <v>COMPANY'S CONTRIBUTION TO PF (WORKMEN</v>
          </cell>
        </row>
        <row r="423">
          <cell r="A423">
            <v>900251</v>
          </cell>
          <cell r="B423" t="str">
            <v>COMPANY'S CONTRIBUTION TO PENSION SCH</v>
          </cell>
        </row>
        <row r="424">
          <cell r="A424">
            <v>900252</v>
          </cell>
          <cell r="B424" t="str">
            <v>COMPANY¿S CONTRIBUTION TO PF ON LEAVE ENCASHMENT (</v>
          </cell>
        </row>
        <row r="425">
          <cell r="A425">
            <v>900261</v>
          </cell>
          <cell r="B425" t="str">
            <v>PF ADMINISTRATION CHARGES</v>
          </cell>
        </row>
        <row r="426">
          <cell r="A426">
            <v>900262</v>
          </cell>
          <cell r="B426" t="str">
            <v>EQUITY DEPOSIT LINKED INSURANCE</v>
          </cell>
        </row>
        <row r="427">
          <cell r="A427">
            <v>900263</v>
          </cell>
          <cell r="B427" t="str">
            <v>COMPANY'S CONTRIBUTION TO GRATUITY</v>
          </cell>
        </row>
        <row r="428">
          <cell r="A428">
            <v>900265</v>
          </cell>
          <cell r="B428" t="str">
            <v>EPS ADMINISTRATION CHARGES</v>
          </cell>
        </row>
        <row r="429">
          <cell r="A429">
            <v>900305</v>
          </cell>
          <cell r="B429" t="str">
            <v>VRS TO WORKMEN-EXGRATIA</v>
          </cell>
        </row>
        <row r="430">
          <cell r="A430">
            <v>900401</v>
          </cell>
          <cell r="B430" t="str">
            <v>LEAVE TRAVEL CONCESSION  NON TAXABLE</v>
          </cell>
        </row>
        <row r="431">
          <cell r="A431">
            <v>900402</v>
          </cell>
          <cell r="B431" t="str">
            <v>LEAVE TRAVEL CONCESSION TAXABLE</v>
          </cell>
        </row>
        <row r="432">
          <cell r="A432">
            <v>900411</v>
          </cell>
          <cell r="B432" t="str">
            <v>MEDICAL REIMBURSEMENT</v>
          </cell>
        </row>
        <row r="433">
          <cell r="A433">
            <v>900412</v>
          </cell>
          <cell r="B433" t="str">
            <v>MEDICAL REIMBURSEMENT</v>
          </cell>
        </row>
        <row r="434">
          <cell r="A434">
            <v>900413</v>
          </cell>
          <cell r="B434" t="str">
            <v>MEDICAL REIMBURSEMENT</v>
          </cell>
        </row>
        <row r="435">
          <cell r="A435">
            <v>900414</v>
          </cell>
          <cell r="B435" t="str">
            <v>MEDICAL REIMBURSEMENT</v>
          </cell>
        </row>
        <row r="436">
          <cell r="A436">
            <v>900415</v>
          </cell>
          <cell r="B436" t="str">
            <v>MEDICAL REM. RET. OUTDOOR TAXABLE</v>
          </cell>
        </row>
        <row r="437">
          <cell r="A437">
            <v>900416</v>
          </cell>
          <cell r="B437" t="str">
            <v>MEDICAL REM RET EMP. INDOOR TAXABLE</v>
          </cell>
        </row>
        <row r="438">
          <cell r="A438">
            <v>900417</v>
          </cell>
          <cell r="B438" t="str">
            <v>RE-IMBURSEMENT FOR R.E.H.S.</v>
          </cell>
        </row>
        <row r="439">
          <cell r="A439">
            <v>900418</v>
          </cell>
          <cell r="B439" t="str">
            <v>MEDICAL REM RETIRED EMPLOYEE INDOOR (</v>
          </cell>
        </row>
        <row r="440">
          <cell r="A440">
            <v>900419</v>
          </cell>
          <cell r="B440" t="str">
            <v>MEDICAL REM INDOOR (TAXABLE)PAREMTN I</v>
          </cell>
        </row>
        <row r="441">
          <cell r="A441">
            <v>900420</v>
          </cell>
          <cell r="B441" t="str">
            <v>MEDICAL REM -OUT DOOR (TAXABLE)PARENT</v>
          </cell>
        </row>
        <row r="442">
          <cell r="A442">
            <v>900422</v>
          </cell>
          <cell r="B442" t="str">
            <v>LIVERIES AND UNIFORMS</v>
          </cell>
        </row>
        <row r="443">
          <cell r="A443">
            <v>900423</v>
          </cell>
          <cell r="B443" t="str">
            <v>EX-GRATIA PAYMENT</v>
          </cell>
        </row>
        <row r="444">
          <cell r="A444">
            <v>900424</v>
          </cell>
          <cell r="B444" t="str">
            <v>GRANTS AND SUBSIDY TO SPORTS, CANTEEN</v>
          </cell>
        </row>
        <row r="445">
          <cell r="A445">
            <v>900427</v>
          </cell>
          <cell r="B445" t="str">
            <v>AWARDS TO EMPLOYEES</v>
          </cell>
        </row>
        <row r="446">
          <cell r="A446">
            <v>900428</v>
          </cell>
          <cell r="B446" t="str">
            <v>NEW YEAR/OTHER GIFTS TO STAFF</v>
          </cell>
        </row>
        <row r="447">
          <cell r="A447">
            <v>900430</v>
          </cell>
          <cell r="B447" t="str">
            <v>COST OF MEDICINES</v>
          </cell>
        </row>
        <row r="448">
          <cell r="A448">
            <v>900431</v>
          </cell>
          <cell r="B448" t="str">
            <v>CONVEYANCE/TOUR EXP OF EMPLOYEE</v>
          </cell>
        </row>
        <row r="449">
          <cell r="A449">
            <v>900432</v>
          </cell>
          <cell r="B449" t="str">
            <v>EXPENSE ON HOUSING OTHER THAN SELF LE</v>
          </cell>
        </row>
        <row r="450">
          <cell r="A450">
            <v>900439</v>
          </cell>
          <cell r="B450" t="str">
            <v>OTHER COMPENSATION TO EMPLOYEES</v>
          </cell>
        </row>
        <row r="451">
          <cell r="A451">
            <v>900440</v>
          </cell>
          <cell r="B451" t="str">
            <v>MEMBERSHIP FEES-CLUBS</v>
          </cell>
        </row>
        <row r="452">
          <cell r="A452">
            <v>900441</v>
          </cell>
          <cell r="B452" t="str">
            <v>MEMBERSHIP FEES-PROFESSIONAL BODIES</v>
          </cell>
        </row>
        <row r="453">
          <cell r="A453">
            <v>900442</v>
          </cell>
          <cell r="B453" t="str">
            <v>MEMBERSHIP FEES-OTHERS</v>
          </cell>
        </row>
        <row r="454">
          <cell r="A454">
            <v>900443</v>
          </cell>
          <cell r="B454" t="str">
            <v>MEMBERSHIP FEE-SPORTS CLUB</v>
          </cell>
        </row>
        <row r="455">
          <cell r="A455">
            <v>900444</v>
          </cell>
          <cell r="B455" t="str">
            <v>MEMBERSHIP FEE HEALTH CLUB</v>
          </cell>
        </row>
        <row r="456">
          <cell r="A456">
            <v>900445</v>
          </cell>
          <cell r="B456" t="str">
            <v>INITIAL MEMBERSHIP FEE-CLUBS</v>
          </cell>
        </row>
        <row r="457">
          <cell r="A457">
            <v>900446</v>
          </cell>
          <cell r="B457" t="str">
            <v>REBATE OF ADDTIONAL INTEREST ON HBA</v>
          </cell>
        </row>
        <row r="458">
          <cell r="A458">
            <v>900447</v>
          </cell>
          <cell r="B458" t="str">
            <v>EMPLOYERS CONTRIBUTION (ERC) TOWARDS SOCIAL SECURI</v>
          </cell>
        </row>
        <row r="459">
          <cell r="A459">
            <v>900448</v>
          </cell>
          <cell r="B459" t="str">
            <v>EMPLOYERS CONTRIBUTION (ERC) TOWARDS SOCIAL SECURI</v>
          </cell>
        </row>
        <row r="460">
          <cell r="A460">
            <v>900449</v>
          </cell>
          <cell r="B460" t="str">
            <v>EMPLOYERS CONTRIBUTION (ERC) TOWARDS SOCIAL SECURI</v>
          </cell>
        </row>
        <row r="461">
          <cell r="A461">
            <v>900450</v>
          </cell>
          <cell r="B461" t="str">
            <v>OTHER EXPENSES</v>
          </cell>
        </row>
        <row r="462">
          <cell r="A462">
            <v>900501</v>
          </cell>
          <cell r="B462" t="str">
            <v>LEAVE SALARY PENSION CONTRUBUTION</v>
          </cell>
        </row>
        <row r="463">
          <cell r="A463">
            <v>909999</v>
          </cell>
          <cell r="B463" t="str">
            <v>EMPLOYEES, REMINERATION AND BENIFIR (</v>
          </cell>
        </row>
        <row r="464">
          <cell r="B464" t="str">
            <v>Remunaration &amp; Benefit Sh-16</v>
          </cell>
        </row>
        <row r="465">
          <cell r="A465">
            <v>920201</v>
          </cell>
          <cell r="B465" t="str">
            <v>REPAIR AND MAINTENANCE- MATERIAL CONS</v>
          </cell>
        </row>
        <row r="466">
          <cell r="A466">
            <v>920204</v>
          </cell>
          <cell r="B466" t="str">
            <v>REPAIR AND MAINTENANCE- MATERIAL CONS</v>
          </cell>
        </row>
        <row r="467">
          <cell r="A467">
            <v>920205</v>
          </cell>
          <cell r="B467" t="str">
            <v>REPAIR AND MAINTENANCE- PAYMENT TO OU</v>
          </cell>
        </row>
        <row r="468">
          <cell r="A468">
            <v>920206</v>
          </cell>
          <cell r="B468" t="str">
            <v>REPAIR AND MAINTENANCE-OTHER EXPENSES</v>
          </cell>
        </row>
        <row r="469">
          <cell r="A469">
            <v>920210</v>
          </cell>
          <cell r="B469" t="str">
            <v>REPAIR AND MAINTENANCE- MATERIAL CONS</v>
          </cell>
        </row>
        <row r="470">
          <cell r="A470">
            <v>920211</v>
          </cell>
          <cell r="B470" t="str">
            <v>REPAIR AND MAINTENANCE- PAYMENT TO OU</v>
          </cell>
        </row>
        <row r="471">
          <cell r="A471">
            <v>920212</v>
          </cell>
          <cell r="B471" t="str">
            <v>REPAIR AND MAINTENANCE-OTHER EXPENSES</v>
          </cell>
        </row>
        <row r="472">
          <cell r="A472">
            <v>920215</v>
          </cell>
          <cell r="B472" t="str">
            <v>REPAIR AND MAINTENANCE-OTHER EXPENSES</v>
          </cell>
        </row>
        <row r="473">
          <cell r="A473">
            <v>920406</v>
          </cell>
          <cell r="B473" t="str">
            <v>REPAIR AND MAINTENANCE-OTHER EXPENSES</v>
          </cell>
        </row>
        <row r="474">
          <cell r="A474">
            <v>920501</v>
          </cell>
          <cell r="B474" t="str">
            <v>REPAIR AND MAINTENANCE- MATERIAL CONS</v>
          </cell>
        </row>
        <row r="475">
          <cell r="A475">
            <v>920502</v>
          </cell>
          <cell r="B475" t="str">
            <v>REPAIR AND MAINTENANCE- PAYMENT TO OU</v>
          </cell>
        </row>
        <row r="476">
          <cell r="A476">
            <v>920503</v>
          </cell>
          <cell r="B476" t="str">
            <v>REPAIR AND MAINTENANCE-OTHER EXPENSES</v>
          </cell>
        </row>
        <row r="477">
          <cell r="A477">
            <v>920601</v>
          </cell>
          <cell r="B477" t="str">
            <v>REPAIR AND MAINTENANCE DG SET</v>
          </cell>
        </row>
        <row r="478">
          <cell r="A478">
            <v>920604</v>
          </cell>
          <cell r="B478" t="str">
            <v>REPAIR AND MAINTENANCE-COMPUTERS</v>
          </cell>
        </row>
        <row r="479">
          <cell r="A479">
            <v>920613</v>
          </cell>
          <cell r="B479" t="str">
            <v>REPAIR AND MAINTENANCE-WATER SUPPLY INSTALLATIONS</v>
          </cell>
        </row>
        <row r="480">
          <cell r="A480">
            <v>920614</v>
          </cell>
          <cell r="B480" t="str">
            <v>R&amp;M ELECTICAL INSTALLATION</v>
          </cell>
        </row>
        <row r="481">
          <cell r="A481">
            <v>920702</v>
          </cell>
          <cell r="B481" t="str">
            <v>REPAIR AND MAINTENANCE- PAYMENT TO OU</v>
          </cell>
        </row>
        <row r="482">
          <cell r="A482">
            <v>920703</v>
          </cell>
          <cell r="B482" t="str">
            <v>REPAIR AND MAINTENANCE-OTHER EXPENSES</v>
          </cell>
        </row>
        <row r="483">
          <cell r="A483">
            <v>920710</v>
          </cell>
          <cell r="B483" t="str">
            <v>REPAIR AND MAINTENANCE- MATERIAL CONS</v>
          </cell>
        </row>
        <row r="484">
          <cell r="A484">
            <v>920711</v>
          </cell>
          <cell r="B484" t="str">
            <v>REPAIR AND MAINTENANCE- PAYMENT TO OU</v>
          </cell>
        </row>
        <row r="485">
          <cell r="A485">
            <v>920712</v>
          </cell>
          <cell r="B485" t="str">
            <v>REPAIR AND MAINTENANCE-OTHER EXPENSES</v>
          </cell>
        </row>
        <row r="486">
          <cell r="A486">
            <v>920713</v>
          </cell>
          <cell r="B486" t="str">
            <v>REPAIR AND MAINTENANCE- MATERIAL CONS</v>
          </cell>
        </row>
        <row r="487">
          <cell r="A487">
            <v>920714</v>
          </cell>
          <cell r="B487" t="str">
            <v>REPAIR AND MAINTENANCE- PAYMENT TO OU</v>
          </cell>
        </row>
        <row r="488">
          <cell r="A488">
            <v>920715</v>
          </cell>
          <cell r="B488" t="str">
            <v>REPAIR AND MAINTENANCE-OTHER EXPENSES</v>
          </cell>
        </row>
        <row r="489">
          <cell r="A489">
            <v>920716</v>
          </cell>
          <cell r="B489" t="str">
            <v>REPAIR AND MAINTENANCE-OFFICE EQUIPME</v>
          </cell>
        </row>
        <row r="490">
          <cell r="A490">
            <v>920719</v>
          </cell>
          <cell r="B490" t="str">
            <v>REPAIR AND MAINTENANCE-FURNITURE AND</v>
          </cell>
        </row>
        <row r="491">
          <cell r="A491">
            <v>920722</v>
          </cell>
          <cell r="B491" t="str">
            <v>REPAIR AND MAINTENANCE-GUEST HOUSE</v>
          </cell>
        </row>
        <row r="492">
          <cell r="A492">
            <v>920727</v>
          </cell>
          <cell r="B492" t="str">
            <v>REPAIR AND MAINTENANCE-HOSPITAL</v>
          </cell>
        </row>
        <row r="493">
          <cell r="A493">
            <v>920731</v>
          </cell>
          <cell r="B493" t="str">
            <v>R &amp; M OF OTHERS</v>
          </cell>
        </row>
        <row r="494">
          <cell r="A494">
            <v>920732</v>
          </cell>
          <cell r="B494" t="str">
            <v>R &amp;M OF MATERIAL CONSUMED CAR/JEEP</v>
          </cell>
        </row>
        <row r="495">
          <cell r="A495">
            <v>920733</v>
          </cell>
          <cell r="B495" t="str">
            <v>R&amp;M OTHERES EXP-CAR/JEEP</v>
          </cell>
        </row>
        <row r="496">
          <cell r="A496">
            <v>920821</v>
          </cell>
          <cell r="B496" t="str">
            <v>SPECIAL REPAIRS- PAYMENT TO OUTSIDE A</v>
          </cell>
        </row>
        <row r="497">
          <cell r="A497">
            <v>921101</v>
          </cell>
          <cell r="B497" t="str">
            <v>RENT OFFICE</v>
          </cell>
        </row>
        <row r="498">
          <cell r="A498">
            <v>921102</v>
          </cell>
          <cell r="B498" t="str">
            <v>RENT TRANSIT HOSTELS-GUEST HOUSES</v>
          </cell>
        </row>
        <row r="499">
          <cell r="A499">
            <v>921103</v>
          </cell>
          <cell r="B499" t="str">
            <v>RENT RESIDENTIAL</v>
          </cell>
        </row>
        <row r="500">
          <cell r="A500">
            <v>921104</v>
          </cell>
          <cell r="B500" t="str">
            <v>RENT-LAND /LEASE RENTAL</v>
          </cell>
        </row>
        <row r="501">
          <cell r="A501">
            <v>921105</v>
          </cell>
          <cell r="B501" t="str">
            <v>HIRING OF VEHICLES</v>
          </cell>
        </row>
        <row r="502">
          <cell r="A502">
            <v>921108</v>
          </cell>
          <cell r="B502" t="str">
            <v>HIRING OF VEHICLE CAR/JEEP</v>
          </cell>
        </row>
        <row r="503">
          <cell r="A503">
            <v>921109</v>
          </cell>
          <cell r="B503" t="str">
            <v>HIRING OF AIRCRAFT/HALICOPTOR</v>
          </cell>
        </row>
        <row r="504">
          <cell r="A504">
            <v>921201</v>
          </cell>
          <cell r="B504" t="str">
            <v>RATES AND TAXES-VEHICLES</v>
          </cell>
        </row>
        <row r="505">
          <cell r="A505">
            <v>921202</v>
          </cell>
          <cell r="B505" t="str">
            <v>RATES AND TAXES-BUILDINGS</v>
          </cell>
        </row>
        <row r="506">
          <cell r="A506">
            <v>921204</v>
          </cell>
          <cell r="B506" t="str">
            <v>RATES AND TAXES-OTHERS</v>
          </cell>
        </row>
        <row r="507">
          <cell r="A507">
            <v>921210</v>
          </cell>
          <cell r="B507" t="str">
            <v>WATER CESS AND ENVIRONMENT PROTECTION CESS</v>
          </cell>
        </row>
        <row r="508">
          <cell r="A508">
            <v>921220</v>
          </cell>
          <cell r="B508" t="str">
            <v>OTHER TAXES /DUTIES</v>
          </cell>
        </row>
        <row r="509">
          <cell r="A509">
            <v>921310</v>
          </cell>
          <cell r="B509" t="str">
            <v>INSURANCE PREMIUM- PLANT AND MACHINER</v>
          </cell>
        </row>
        <row r="510">
          <cell r="A510">
            <v>921312</v>
          </cell>
          <cell r="B510" t="str">
            <v>INSURANCE PREMIUM- VEHICLES</v>
          </cell>
        </row>
        <row r="511">
          <cell r="A511">
            <v>921313</v>
          </cell>
          <cell r="B511" t="str">
            <v>INSURANCE- CONSTRUCTION EQUIPMENT</v>
          </cell>
        </row>
        <row r="512">
          <cell r="A512">
            <v>921314</v>
          </cell>
          <cell r="B512" t="str">
            <v>INSURANCE PREMIUM VEHICLE-CAR/JEEP</v>
          </cell>
        </row>
        <row r="513">
          <cell r="A513">
            <v>921315</v>
          </cell>
          <cell r="B513" t="str">
            <v>INSURANCE- FIDELITY</v>
          </cell>
        </row>
        <row r="514">
          <cell r="A514">
            <v>921316</v>
          </cell>
          <cell r="B514" t="str">
            <v>INSURANCE- CASH IN TRANSIT /CHEST/COU</v>
          </cell>
        </row>
        <row r="515">
          <cell r="A515">
            <v>921317</v>
          </cell>
          <cell r="B515" t="str">
            <v>INSURANCE-TRANSIT INSURANCE</v>
          </cell>
        </row>
        <row r="516">
          <cell r="A516">
            <v>921318</v>
          </cell>
          <cell r="B516" t="str">
            <v>INSURANCE PREMIUM-GROUP INSURANCE</v>
          </cell>
        </row>
        <row r="517">
          <cell r="A517">
            <v>921319</v>
          </cell>
          <cell r="B517" t="str">
            <v>INSURANCE -STAFF LOANS</v>
          </cell>
        </row>
        <row r="518">
          <cell r="A518">
            <v>921325</v>
          </cell>
          <cell r="B518" t="str">
            <v>INSURANCE- OTHERS</v>
          </cell>
        </row>
        <row r="519">
          <cell r="A519">
            <v>921401</v>
          </cell>
          <cell r="B519" t="str">
            <v>SECURITY EXPENSES PAID TO CISF</v>
          </cell>
        </row>
        <row r="520">
          <cell r="A520">
            <v>921402</v>
          </cell>
          <cell r="B520" t="str">
            <v>SECURITY EXPENSES PAID TO OTHERS</v>
          </cell>
        </row>
        <row r="521">
          <cell r="A521">
            <v>921505</v>
          </cell>
          <cell r="B521" t="str">
            <v>ELECTRICITY EXPENSES-OTHERS (GENERATED BY NHPC)</v>
          </cell>
        </row>
        <row r="522">
          <cell r="A522">
            <v>921506</v>
          </cell>
          <cell r="B522" t="str">
            <v>ELECTRICITY EXPENSES-OFFICE</v>
          </cell>
        </row>
        <row r="523">
          <cell r="A523">
            <v>921507</v>
          </cell>
          <cell r="B523" t="str">
            <v>ELECTRICITY EXPENSES-RESIDENTIAL</v>
          </cell>
        </row>
        <row r="524">
          <cell r="A524">
            <v>921510</v>
          </cell>
          <cell r="B524" t="str">
            <v>ELECTRICITY EXPENSES-OTHERS</v>
          </cell>
        </row>
        <row r="525">
          <cell r="A525">
            <v>921601</v>
          </cell>
          <cell r="B525" t="str">
            <v>CONVEYANCE EXPENSES</v>
          </cell>
        </row>
        <row r="526">
          <cell r="A526">
            <v>921602</v>
          </cell>
          <cell r="B526" t="str">
            <v>INLAND TRAVEL</v>
          </cell>
        </row>
        <row r="527">
          <cell r="A527">
            <v>921603</v>
          </cell>
          <cell r="B527" t="str">
            <v>INLAND TRAVEL-TRAINING</v>
          </cell>
        </row>
        <row r="528">
          <cell r="A528">
            <v>921604</v>
          </cell>
          <cell r="B528" t="str">
            <v>INLAND TRAVEL-CONSULTANTS/OTHERS</v>
          </cell>
        </row>
        <row r="529">
          <cell r="A529">
            <v>921605</v>
          </cell>
          <cell r="B529" t="str">
            <v>FOREIGN TRAVEL</v>
          </cell>
        </row>
        <row r="530">
          <cell r="A530">
            <v>921606</v>
          </cell>
          <cell r="B530" t="str">
            <v>FOREIGN TRAVEL -TRAINING</v>
          </cell>
        </row>
        <row r="531">
          <cell r="A531">
            <v>921608</v>
          </cell>
          <cell r="B531" t="str">
            <v>FPRIGN TRAVEL CONFERANCE</v>
          </cell>
        </row>
        <row r="532">
          <cell r="A532">
            <v>921611</v>
          </cell>
          <cell r="B532" t="str">
            <v>TRANSFER TA EXPENSES</v>
          </cell>
        </row>
        <row r="533">
          <cell r="A533">
            <v>921612</v>
          </cell>
          <cell r="B533" t="str">
            <v>DAILY ALLOWANCE/BOARDING AND LODGING CHARGES</v>
          </cell>
        </row>
        <row r="534">
          <cell r="A534">
            <v>921701</v>
          </cell>
          <cell r="B534" t="str">
            <v>POL EXPENSE ON CARS/ JEEPS</v>
          </cell>
        </row>
        <row r="535">
          <cell r="A535">
            <v>921702</v>
          </cell>
          <cell r="B535" t="str">
            <v>POL EXPENSE ON TRANSPORT VEHICLE</v>
          </cell>
        </row>
        <row r="536">
          <cell r="A536">
            <v>921703</v>
          </cell>
          <cell r="B536" t="str">
            <v>POL EXPENSE ON HEAVY VEHICLE</v>
          </cell>
        </row>
        <row r="537">
          <cell r="A537">
            <v>921707</v>
          </cell>
          <cell r="B537" t="str">
            <v>POL ON OTHERS</v>
          </cell>
        </row>
        <row r="538">
          <cell r="A538">
            <v>922001</v>
          </cell>
          <cell r="B538" t="str">
            <v>TELEX AND POSTAGE</v>
          </cell>
        </row>
        <row r="539">
          <cell r="A539">
            <v>922002</v>
          </cell>
          <cell r="B539" t="str">
            <v>TELEGRAM AND WIRELESS CHARGES</v>
          </cell>
        </row>
        <row r="540">
          <cell r="A540">
            <v>922003</v>
          </cell>
          <cell r="B540" t="str">
            <v>COURIER CHARGES</v>
          </cell>
        </row>
        <row r="541">
          <cell r="A541">
            <v>922004</v>
          </cell>
          <cell r="B541" t="str">
            <v>TELEPHONE CHARGES</v>
          </cell>
        </row>
        <row r="542">
          <cell r="A542">
            <v>922006</v>
          </cell>
          <cell r="B542" t="str">
            <v>SATELLITE COMMUNICATION EXPENSES</v>
          </cell>
        </row>
        <row r="543">
          <cell r="A543">
            <v>922007</v>
          </cell>
          <cell r="B543" t="str">
            <v>EMAIL/INTERNET EXPENSES</v>
          </cell>
        </row>
        <row r="544">
          <cell r="A544">
            <v>922010</v>
          </cell>
          <cell r="B544" t="str">
            <v>OTHER COMMUNICATION EXPENSES</v>
          </cell>
        </row>
        <row r="545">
          <cell r="A545">
            <v>922101</v>
          </cell>
          <cell r="B545" t="str">
            <v>ADVERTISEMENT RECRUITMENT</v>
          </cell>
        </row>
        <row r="546">
          <cell r="A546">
            <v>922102</v>
          </cell>
          <cell r="B546" t="str">
            <v>ADVERTISEMENT TENDERS</v>
          </cell>
        </row>
        <row r="547">
          <cell r="A547">
            <v>922103</v>
          </cell>
          <cell r="B547" t="str">
            <v>PUBLICITY NEWSPAPERS</v>
          </cell>
        </row>
        <row r="548">
          <cell r="A548">
            <v>922104</v>
          </cell>
          <cell r="B548" t="str">
            <v>PUBLICITY JOURNALS</v>
          </cell>
        </row>
        <row r="549">
          <cell r="A549">
            <v>922105</v>
          </cell>
          <cell r="B549" t="str">
            <v>PUBLICITY SOUVENIRS</v>
          </cell>
        </row>
        <row r="550">
          <cell r="A550">
            <v>922106</v>
          </cell>
          <cell r="B550" t="str">
            <v>CONFERENCE EXPENSES</v>
          </cell>
        </row>
        <row r="551">
          <cell r="A551">
            <v>922107</v>
          </cell>
          <cell r="B551" t="str">
            <v>EXHIBITIONS AND CONFERENCE EXPENSES</v>
          </cell>
        </row>
        <row r="552">
          <cell r="A552">
            <v>922108</v>
          </cell>
          <cell r="B552" t="str">
            <v>MISC. PUBLIC RELATION</v>
          </cell>
        </row>
        <row r="553">
          <cell r="A553">
            <v>922109</v>
          </cell>
          <cell r="B553" t="str">
            <v>PHOTOGRAPHIC MATERIAL</v>
          </cell>
        </row>
        <row r="554">
          <cell r="A554">
            <v>922110</v>
          </cell>
          <cell r="B554" t="str">
            <v>MOVIE MAKING</v>
          </cell>
        </row>
        <row r="555">
          <cell r="A555">
            <v>922111</v>
          </cell>
          <cell r="B555" t="str">
            <v>PRINTING OF PUBLICITY BOOKED AND FOLD</v>
          </cell>
        </row>
        <row r="556">
          <cell r="A556">
            <v>922113</v>
          </cell>
          <cell r="B556" t="str">
            <v>SPONSERSHIP EXP ON SPORTS,EVENTS</v>
          </cell>
        </row>
        <row r="557">
          <cell r="A557">
            <v>922114</v>
          </cell>
          <cell r="B557" t="str">
            <v>SPONSORSHIP EXP ON SPORTS EVENTS</v>
          </cell>
        </row>
        <row r="558">
          <cell r="A558">
            <v>922115</v>
          </cell>
          <cell r="B558" t="str">
            <v>SPORNS. EXP ON EVENTS OTHER THEN SPOR</v>
          </cell>
        </row>
        <row r="559">
          <cell r="A559">
            <v>922120</v>
          </cell>
          <cell r="B559" t="str">
            <v>ADVERTISEMENT OTHERS</v>
          </cell>
        </row>
        <row r="560">
          <cell r="A560">
            <v>922201</v>
          </cell>
          <cell r="B560" t="str">
            <v>ENTERTAINMENT AND HOSPITALITY  EXPENS</v>
          </cell>
        </row>
        <row r="561">
          <cell r="A561">
            <v>922204</v>
          </cell>
          <cell r="B561" t="str">
            <v>ENTERTAINMENT AND HOSPITALITY  EXPENS</v>
          </cell>
        </row>
        <row r="562">
          <cell r="A562">
            <v>922302</v>
          </cell>
          <cell r="B562" t="str">
            <v>OTHER CONTRIBUTION TO DONATION</v>
          </cell>
        </row>
        <row r="563">
          <cell r="A563">
            <v>922401</v>
          </cell>
          <cell r="B563" t="str">
            <v>PRINTING AND STATIONERY</v>
          </cell>
        </row>
        <row r="564">
          <cell r="A564">
            <v>922402</v>
          </cell>
          <cell r="B564" t="str">
            <v>PRINTING AND STATIONARY FOR ANNUAL RE</v>
          </cell>
        </row>
        <row r="565">
          <cell r="A565">
            <v>922404</v>
          </cell>
          <cell r="B565" t="str">
            <v>PRINTING AND BINDING OF REPORT</v>
          </cell>
        </row>
        <row r="566">
          <cell r="A566">
            <v>922405</v>
          </cell>
          <cell r="B566" t="str">
            <v>COMPUTER STATIONERY</v>
          </cell>
        </row>
        <row r="567">
          <cell r="A567">
            <v>922406</v>
          </cell>
          <cell r="B567" t="str">
            <v>COMPUTER CONSUMABLES</v>
          </cell>
        </row>
        <row r="568">
          <cell r="A568">
            <v>922501</v>
          </cell>
          <cell r="B568" t="str">
            <v>BOOKS PERIODICALS JOURNALS- FOREIGN C</v>
          </cell>
        </row>
        <row r="569">
          <cell r="A569">
            <v>922502</v>
          </cell>
          <cell r="B569" t="str">
            <v>BOOKS PERIODICALS JOURNALS- INDIAN CU</v>
          </cell>
        </row>
        <row r="570">
          <cell r="A570">
            <v>922601</v>
          </cell>
          <cell r="B570" t="str">
            <v>LEGAL EXPENSES</v>
          </cell>
        </row>
        <row r="571">
          <cell r="A571">
            <v>922602</v>
          </cell>
          <cell r="B571" t="str">
            <v>PAYMENT TO CONSULTANTS</v>
          </cell>
        </row>
        <row r="572">
          <cell r="A572">
            <v>922604</v>
          </cell>
          <cell r="B572" t="str">
            <v>PAYMENT TO CONSULTANTS-FOREIGN /EXPAT</v>
          </cell>
        </row>
        <row r="573">
          <cell r="A573">
            <v>922615</v>
          </cell>
          <cell r="B573" t="str">
            <v>OTHER CHARGES</v>
          </cell>
        </row>
        <row r="574">
          <cell r="A574">
            <v>923101</v>
          </cell>
          <cell r="B574" t="str">
            <v>STATUTORY AUDIT FEES</v>
          </cell>
        </row>
        <row r="575">
          <cell r="A575">
            <v>923102</v>
          </cell>
          <cell r="B575" t="str">
            <v>TAX AUDIT FEES</v>
          </cell>
        </row>
        <row r="576">
          <cell r="A576">
            <v>923103</v>
          </cell>
          <cell r="B576" t="str">
            <v>PAYMENT TO STATUTORY AUDITORS FOR TAX</v>
          </cell>
        </row>
        <row r="577">
          <cell r="A577">
            <v>923106</v>
          </cell>
          <cell r="B577" t="str">
            <v>OTHER  MATTERS</v>
          </cell>
        </row>
        <row r="578">
          <cell r="A578">
            <v>923107</v>
          </cell>
          <cell r="B578" t="str">
            <v>STATUTORY AUDITORS-OUT OF POCKET EXPE</v>
          </cell>
        </row>
        <row r="579">
          <cell r="A579">
            <v>923108</v>
          </cell>
          <cell r="B579" t="str">
            <v>COST AUDIT FEES</v>
          </cell>
        </row>
        <row r="580">
          <cell r="A580">
            <v>923109</v>
          </cell>
          <cell r="B580" t="str">
            <v>COST AUDITORS-OUT OF POCKET EXPENSES</v>
          </cell>
        </row>
        <row r="581">
          <cell r="A581">
            <v>923201</v>
          </cell>
          <cell r="B581" t="str">
            <v>RESEARCH AND DEVELOPMENT EXPENSES</v>
          </cell>
        </row>
        <row r="582">
          <cell r="A582">
            <v>923701</v>
          </cell>
          <cell r="B582" t="str">
            <v>LOSS ON SALE OF ASSET</v>
          </cell>
        </row>
        <row r="583">
          <cell r="A583">
            <v>923720</v>
          </cell>
          <cell r="B583" t="str">
            <v>LOSS ON RECOGNITION OF ASSETS RETIRED</v>
          </cell>
        </row>
        <row r="584">
          <cell r="A584">
            <v>923901</v>
          </cell>
          <cell r="B584" t="str">
            <v>EXPENDITURE ON COMPENSATORY AFFORESTATION/CATCHMEN</v>
          </cell>
        </row>
        <row r="585">
          <cell r="A585">
            <v>923902</v>
          </cell>
          <cell r="B585" t="str">
            <v>EXP. ON LAND NOT BELONGING TO CORPORA</v>
          </cell>
        </row>
        <row r="586">
          <cell r="A586">
            <v>925001</v>
          </cell>
          <cell r="B586" t="str">
            <v>OPERATING EXPENSES OF DG SET</v>
          </cell>
        </row>
        <row r="587">
          <cell r="A587">
            <v>925002</v>
          </cell>
          <cell r="B587" t="str">
            <v>RECRUITMENT EXPENSES</v>
          </cell>
        </row>
        <row r="588">
          <cell r="A588">
            <v>925003</v>
          </cell>
          <cell r="B588" t="str">
            <v>COMMUNITY DEVELOPMENT EXPENSES</v>
          </cell>
        </row>
        <row r="589">
          <cell r="A589">
            <v>925005</v>
          </cell>
          <cell r="B589" t="str">
            <v>HORTICULTURE EXPENSES</v>
          </cell>
        </row>
        <row r="590">
          <cell r="A590">
            <v>925007</v>
          </cell>
          <cell r="B590" t="str">
            <v>PAYMENT TO OTHER SCHOOLS</v>
          </cell>
        </row>
        <row r="591">
          <cell r="A591">
            <v>925009</v>
          </cell>
          <cell r="B591" t="str">
            <v>GUEST HOUSE /TRANSIT HOSTEL EXPENSES-</v>
          </cell>
        </row>
        <row r="592">
          <cell r="A592">
            <v>925011</v>
          </cell>
          <cell r="B592" t="str">
            <v>TRAINING EXPENSES</v>
          </cell>
        </row>
        <row r="593">
          <cell r="A593">
            <v>925012</v>
          </cell>
          <cell r="B593" t="str">
            <v>WATER CHARGES</v>
          </cell>
        </row>
        <row r="594">
          <cell r="A594">
            <v>925013</v>
          </cell>
          <cell r="B594" t="str">
            <v>EXPENSES ON DEPARTMENTAL MEETING</v>
          </cell>
        </row>
        <row r="595">
          <cell r="A595">
            <v>925014</v>
          </cell>
          <cell r="B595" t="str">
            <v>EXPENSES ON INTERNAL EXAMINATION</v>
          </cell>
        </row>
        <row r="596">
          <cell r="A596">
            <v>925015</v>
          </cell>
          <cell r="B596" t="str">
            <v>CONSUMPTION OF LOOSE TOOLS</v>
          </cell>
        </row>
        <row r="597">
          <cell r="A597">
            <v>925016</v>
          </cell>
          <cell r="B597" t="str">
            <v>GIFT TO OTHERS</v>
          </cell>
        </row>
        <row r="598">
          <cell r="A598">
            <v>925017</v>
          </cell>
          <cell r="B598" t="str">
            <v>PARTICIPATION FEE FOR CONFERANCE</v>
          </cell>
        </row>
        <row r="599">
          <cell r="A599">
            <v>925018</v>
          </cell>
          <cell r="B599" t="str">
            <v>CERMONIAL EXPENSES</v>
          </cell>
        </row>
        <row r="600">
          <cell r="A600">
            <v>925019</v>
          </cell>
          <cell r="B600" t="str">
            <v>IND.DAY &amp; REP. DAY EXPENSES</v>
          </cell>
        </row>
        <row r="601">
          <cell r="A601">
            <v>925020</v>
          </cell>
          <cell r="B601" t="str">
            <v>MISC. EXPENSES</v>
          </cell>
        </row>
        <row r="602">
          <cell r="A602">
            <v>925023</v>
          </cell>
          <cell r="B602" t="str">
            <v>EXP. ON FOOD/BEVERAGE</v>
          </cell>
        </row>
        <row r="603">
          <cell r="A603">
            <v>950906</v>
          </cell>
          <cell r="B603" t="str">
            <v>FIXED ASSETS WRITTEN OFF</v>
          </cell>
        </row>
        <row r="604">
          <cell r="A604">
            <v>929999</v>
          </cell>
          <cell r="B604" t="str">
            <v>GENERATION, ADMINISTRATIUON AND OTHER</v>
          </cell>
        </row>
        <row r="605">
          <cell r="B605" t="str">
            <v>Gen Admn. Exp, Sh-15</v>
          </cell>
        </row>
        <row r="606">
          <cell r="A606">
            <v>930201</v>
          </cell>
          <cell r="B606" t="str">
            <v>ROADS, BRIDGES, CULVERTS, AERODROMES</v>
          </cell>
        </row>
        <row r="607">
          <cell r="A607">
            <v>930304</v>
          </cell>
          <cell r="B607" t="str">
            <v>OFFICE BUILDINGS-PERMANENT</v>
          </cell>
        </row>
        <row r="608">
          <cell r="A608">
            <v>930306</v>
          </cell>
          <cell r="B608" t="str">
            <v>STORES AND GODOWN BUILDINGS</v>
          </cell>
        </row>
        <row r="609">
          <cell r="A609">
            <v>930301</v>
          </cell>
          <cell r="B609" t="str">
            <v>BUILDING CONTAINING HYDRO ELECTRIC GE</v>
          </cell>
        </row>
        <row r="610">
          <cell r="A610">
            <v>930302</v>
          </cell>
          <cell r="B610" t="str">
            <v>BUILDING CONTAINING WORKSHOP</v>
          </cell>
        </row>
        <row r="611">
          <cell r="A611">
            <v>930305</v>
          </cell>
          <cell r="B611" t="str">
            <v>OFFICE BUILDING-TEMPORARY</v>
          </cell>
        </row>
        <row r="612">
          <cell r="A612">
            <v>930321</v>
          </cell>
          <cell r="B612" t="str">
            <v>ADMINISTRATIVE BLOCK (INCLUDING  TRAN</v>
          </cell>
        </row>
        <row r="613">
          <cell r="A613">
            <v>930801</v>
          </cell>
          <cell r="B613" t="str">
            <v>PLANT AND MACHINERY-SUB STATION</v>
          </cell>
        </row>
        <row r="614">
          <cell r="A614">
            <v>930901</v>
          </cell>
          <cell r="B614" t="str">
            <v>TRANSMISSION LINES</v>
          </cell>
        </row>
        <row r="615">
          <cell r="A615">
            <v>931001</v>
          </cell>
          <cell r="B615" t="str">
            <v>PLANT AND MACHINERY-OTHERS</v>
          </cell>
        </row>
        <row r="616">
          <cell r="A616">
            <v>931101</v>
          </cell>
          <cell r="B616" t="str">
            <v>CONSTRUCTION PLANT AND EQUIPMENT</v>
          </cell>
        </row>
        <row r="617">
          <cell r="A617">
            <v>931201</v>
          </cell>
          <cell r="B617" t="str">
            <v>WATER SUPPLY AND DRAINS/ SEWERAGE -PL</v>
          </cell>
        </row>
        <row r="618">
          <cell r="A618">
            <v>931202</v>
          </cell>
          <cell r="B618" t="str">
            <v>WATER SUPPLY AND DRAINS/ SEWERAGE -OT</v>
          </cell>
        </row>
        <row r="619">
          <cell r="A619">
            <v>931401</v>
          </cell>
          <cell r="B619" t="str">
            <v>POWER SUPPLY SYSTEM-POWER PLANT</v>
          </cell>
        </row>
        <row r="620">
          <cell r="A620">
            <v>931402</v>
          </cell>
          <cell r="B620" t="str">
            <v>POWER SUPPLY SYSTEM- ADMINISTRATIVE B</v>
          </cell>
        </row>
        <row r="621">
          <cell r="A621">
            <v>931501</v>
          </cell>
          <cell r="B621" t="str">
            <v>VEHICLE OTHER THAN MOTER CAR/JEEP</v>
          </cell>
        </row>
        <row r="622">
          <cell r="A622">
            <v>931502</v>
          </cell>
          <cell r="B622" t="str">
            <v>MOTER CAR GEEP</v>
          </cell>
        </row>
        <row r="623">
          <cell r="A623">
            <v>931701</v>
          </cell>
          <cell r="B623" t="str">
            <v>FURNITURE, FIXTURES AND EQUIPMENT</v>
          </cell>
        </row>
        <row r="624">
          <cell r="A624">
            <v>931801</v>
          </cell>
          <cell r="B624" t="str">
            <v>COMPUTERS</v>
          </cell>
        </row>
        <row r="625">
          <cell r="A625">
            <v>931901</v>
          </cell>
          <cell r="B625" t="str">
            <v>COMMUNICATION EQUIPMENTS</v>
          </cell>
        </row>
        <row r="626">
          <cell r="A626">
            <v>932001</v>
          </cell>
          <cell r="B626" t="str">
            <v>OFFICE EQUIPMENTS</v>
          </cell>
        </row>
        <row r="627">
          <cell r="A627">
            <v>932201</v>
          </cell>
          <cell r="B627" t="str">
            <v>AMORTISATION OF INTANGIBLE ASSETS</v>
          </cell>
        </row>
        <row r="628">
          <cell r="A628">
            <v>932501</v>
          </cell>
          <cell r="B628" t="str">
            <v>OTHER ASSETS</v>
          </cell>
        </row>
        <row r="629">
          <cell r="A629">
            <v>932801</v>
          </cell>
          <cell r="B629" t="str">
            <v>FIXED ASSETS OF MINOR VALUE &gt;750&lt;5000</v>
          </cell>
        </row>
        <row r="630">
          <cell r="A630">
            <v>939999</v>
          </cell>
          <cell r="B630" t="str">
            <v>DEPRECIATION (CORPORATE/REGIONAL OFFI</v>
          </cell>
        </row>
        <row r="631">
          <cell r="B631" t="str">
            <v>sh-17</v>
          </cell>
        </row>
        <row r="633">
          <cell r="A633">
            <v>940401</v>
          </cell>
          <cell r="B633" t="str">
            <v>INTEREST ON TERM LOAN</v>
          </cell>
        </row>
        <row r="634">
          <cell r="A634">
            <v>941009</v>
          </cell>
          <cell r="B634" t="str">
            <v>AUDIT FEES AND EXPENSES</v>
          </cell>
        </row>
        <row r="635">
          <cell r="A635">
            <v>941202</v>
          </cell>
          <cell r="B635" t="str">
            <v>COMMITMENTS FEES/CHARGES-DOMESTIC LOA</v>
          </cell>
        </row>
        <row r="636">
          <cell r="A636">
            <v>941012</v>
          </cell>
          <cell r="B636" t="str">
            <v>BANKERS HANDLING CHARGES</v>
          </cell>
        </row>
        <row r="637">
          <cell r="A637">
            <v>941015</v>
          </cell>
          <cell r="B637" t="str">
            <v>OTHER ISSUE EXPENSES</v>
          </cell>
        </row>
        <row r="638">
          <cell r="A638">
            <v>941501</v>
          </cell>
          <cell r="B638" t="str">
            <v>LC CHARGES- INDIAN CURRENCY</v>
          </cell>
        </row>
        <row r="639">
          <cell r="A639">
            <v>941503</v>
          </cell>
          <cell r="B639" t="str">
            <v>OTHER BANK CHARGES- INDIAN CURRENCY</v>
          </cell>
        </row>
        <row r="640">
          <cell r="A640">
            <v>941505</v>
          </cell>
          <cell r="B640" t="str">
            <v>OTHER BANK CHARGES- INDIAN CURRENCY</v>
          </cell>
        </row>
        <row r="641">
          <cell r="A641">
            <v>942001</v>
          </cell>
          <cell r="B641" t="str">
            <v>LOAN MANAGEMENT FEE/ARRANGEMENT FEE</v>
          </cell>
        </row>
        <row r="642">
          <cell r="A642">
            <v>949999</v>
          </cell>
          <cell r="B642" t="str">
            <v>INTEREST AND FINANCE CHARGES (CO/REG.</v>
          </cell>
        </row>
        <row r="643">
          <cell r="B643" t="str">
            <v>SH-18</v>
          </cell>
        </row>
        <row r="644">
          <cell r="A644">
            <v>950401</v>
          </cell>
          <cell r="B644" t="str">
            <v>EMPLOYEES REMUNERATION AND BENEFITS</v>
          </cell>
        </row>
        <row r="645">
          <cell r="A645">
            <v>950403</v>
          </cell>
          <cell r="B645" t="str">
            <v>REPAIR AND MAINTENANCE</v>
          </cell>
        </row>
        <row r="646">
          <cell r="A646">
            <v>950425</v>
          </cell>
          <cell r="B646" t="str">
            <v>DEPRECIATION</v>
          </cell>
        </row>
        <row r="647">
          <cell r="A647">
            <v>950450</v>
          </cell>
          <cell r="B647" t="str">
            <v>OTHERS</v>
          </cell>
        </row>
        <row r="648">
          <cell r="A648">
            <v>959998</v>
          </cell>
          <cell r="B648" t="str">
            <v>PRIOR PERIOD ADJUSTMENT (NET) CO/REG</v>
          </cell>
        </row>
        <row r="649">
          <cell r="B649" t="str">
            <v>SH-21</v>
          </cell>
        </row>
        <row r="650">
          <cell r="A650">
            <v>951201</v>
          </cell>
          <cell r="B650" t="str">
            <v>PROJECT EXP. PROVIDED FOR</v>
          </cell>
        </row>
        <row r="651">
          <cell r="A651">
            <v>951301</v>
          </cell>
          <cell r="B651" t="str">
            <v>LOSS ON FIXED ASSETS PROVIDED FOR</v>
          </cell>
        </row>
        <row r="652">
          <cell r="A652">
            <v>960123</v>
          </cell>
          <cell r="B652" t="str">
            <v>TELEPHONE TELEX AND POSTAGE -COMMUNIC</v>
          </cell>
        </row>
        <row r="653">
          <cell r="A653">
            <v>959999</v>
          </cell>
          <cell r="B653" t="str">
            <v>PROVISIONS &lt;COPORATE/REGIONAL OFFICE&gt;</v>
          </cell>
        </row>
        <row r="654">
          <cell r="B654" t="str">
            <v>SH-19</v>
          </cell>
        </row>
        <row r="658">
          <cell r="A658">
            <v>980101</v>
          </cell>
          <cell r="B658" t="str">
            <v>WAGES, ALLOWANCES AND BENEFITS</v>
          </cell>
        </row>
        <row r="659">
          <cell r="A659">
            <v>980102</v>
          </cell>
          <cell r="B659" t="str">
            <v>GRATUITY AND CONTRIBUTION TO PROVIDEN</v>
          </cell>
        </row>
        <row r="660">
          <cell r="A660">
            <v>980103</v>
          </cell>
          <cell r="B660" t="str">
            <v>STAFF WELFARE EXPENSES</v>
          </cell>
        </row>
        <row r="661">
          <cell r="A661">
            <v>980110</v>
          </cell>
          <cell r="B661" t="str">
            <v>REPAIR AND MAINTENANCE- BUILDING</v>
          </cell>
        </row>
        <row r="662">
          <cell r="A662">
            <v>980111</v>
          </cell>
          <cell r="B662" t="str">
            <v>REPAIR AND MAINTENANCE- CONSTRUCTION</v>
          </cell>
        </row>
        <row r="663">
          <cell r="A663">
            <v>980112</v>
          </cell>
          <cell r="B663" t="str">
            <v>REPAIR &amp; MAINTAINCE OTHERS</v>
          </cell>
        </row>
        <row r="664">
          <cell r="A664">
            <v>980114</v>
          </cell>
          <cell r="B664" t="str">
            <v>RENT/HIRING CHARGES</v>
          </cell>
        </row>
        <row r="665">
          <cell r="A665">
            <v>980115</v>
          </cell>
          <cell r="B665" t="str">
            <v>RATES AND TAXES</v>
          </cell>
        </row>
        <row r="666">
          <cell r="A666">
            <v>980116</v>
          </cell>
          <cell r="B666" t="str">
            <v>INSURANCE</v>
          </cell>
        </row>
        <row r="667">
          <cell r="A667">
            <v>980117</v>
          </cell>
          <cell r="B667" t="str">
            <v>SECURITY EXPENSES</v>
          </cell>
        </row>
        <row r="668">
          <cell r="A668">
            <v>980118</v>
          </cell>
          <cell r="B668" t="str">
            <v>ELECTRICITY EXPENSES</v>
          </cell>
        </row>
        <row r="669">
          <cell r="A669">
            <v>980119</v>
          </cell>
          <cell r="B669" t="str">
            <v>TRAVELLING AND CONVEYANCE</v>
          </cell>
        </row>
        <row r="670">
          <cell r="A670">
            <v>980120</v>
          </cell>
          <cell r="B670" t="str">
            <v>EXPENSE ON VEHICLES/STAFF CAR</v>
          </cell>
        </row>
        <row r="671">
          <cell r="A671">
            <v>980121</v>
          </cell>
          <cell r="B671" t="str">
            <v>TELEPHONE TELEX AND POSTAGE -COMMUNIC</v>
          </cell>
        </row>
        <row r="672">
          <cell r="A672">
            <v>980122</v>
          </cell>
          <cell r="B672" t="str">
            <v>ADVERTISEMENT PUBLICITY</v>
          </cell>
        </row>
        <row r="673">
          <cell r="A673">
            <v>980123</v>
          </cell>
          <cell r="B673" t="str">
            <v>ENTERTAINMENT AND HOSPITALITY  EXPENS</v>
          </cell>
        </row>
        <row r="674">
          <cell r="A674">
            <v>980124</v>
          </cell>
          <cell r="B674" t="str">
            <v>PRINTING AND STATIONERY</v>
          </cell>
        </row>
        <row r="675">
          <cell r="A675">
            <v>980125</v>
          </cell>
          <cell r="B675" t="str">
            <v>OTHER EXPENSES</v>
          </cell>
        </row>
        <row r="676">
          <cell r="A676">
            <v>980126</v>
          </cell>
          <cell r="B676" t="str">
            <v>DESIGN &amp; CONSULTANCY-INDIGENIOUS</v>
          </cell>
        </row>
        <row r="677">
          <cell r="A677">
            <v>980128</v>
          </cell>
          <cell r="B677" t="str">
            <v>LOSSES ON ASSETS/MATERIAL WRITTEN OFF</v>
          </cell>
        </row>
        <row r="678">
          <cell r="A678">
            <v>980130</v>
          </cell>
          <cell r="B678" t="str">
            <v>LOSS ON SALE OF ASSET</v>
          </cell>
        </row>
        <row r="679">
          <cell r="A679">
            <v>980131</v>
          </cell>
          <cell r="B679" t="str">
            <v>EXPENSES ON COMPENSATORY AFFORESTATION-CATCHMENT A</v>
          </cell>
        </row>
        <row r="680">
          <cell r="A680">
            <v>980132</v>
          </cell>
          <cell r="B680" t="str">
            <v>EXPENDITURE ON LAND NOT BELONGING TO</v>
          </cell>
        </row>
        <row r="681">
          <cell r="A681">
            <v>980143</v>
          </cell>
          <cell r="B681" t="str">
            <v>INTT. ON BORROWED MONEY-TERM LOAN BANKS, Fis</v>
          </cell>
        </row>
        <row r="682">
          <cell r="A682">
            <v>980146</v>
          </cell>
          <cell r="B682" t="str">
            <v>BOND ISSUE/ SERVICE  EXPENSES</v>
          </cell>
        </row>
        <row r="683">
          <cell r="A683">
            <v>980147</v>
          </cell>
          <cell r="B683" t="str">
            <v>COMMITMENT FEE</v>
          </cell>
        </row>
        <row r="684">
          <cell r="A684">
            <v>980149</v>
          </cell>
          <cell r="B684" t="str">
            <v>OTHER FINANCE CHARGES</v>
          </cell>
        </row>
        <row r="685">
          <cell r="A685">
            <v>980152</v>
          </cell>
          <cell r="B685" t="str">
            <v>REMUNARATION TO AUDITOR</v>
          </cell>
        </row>
        <row r="686">
          <cell r="A686">
            <v>980160</v>
          </cell>
          <cell r="B686" t="str">
            <v>DEP. DURING CONSTRUCTION</v>
          </cell>
        </row>
        <row r="687">
          <cell r="A687">
            <v>980161</v>
          </cell>
          <cell r="B687" t="str">
            <v>PROVISIONS</v>
          </cell>
        </row>
        <row r="688">
          <cell r="A688">
            <v>980165</v>
          </cell>
          <cell r="B688" t="str">
            <v>PRIOR PERIOD EXPENSES</v>
          </cell>
        </row>
        <row r="689">
          <cell r="A689">
            <v>980171</v>
          </cell>
          <cell r="B689" t="str">
            <v>INTEREST ON LOANS AND ADVANCES</v>
          </cell>
        </row>
        <row r="690">
          <cell r="A690">
            <v>980172</v>
          </cell>
          <cell r="B690" t="str">
            <v>MISCELLANEOUS RECEIPTS AND RECOVERIES</v>
          </cell>
        </row>
        <row r="691">
          <cell r="A691">
            <v>980174</v>
          </cell>
          <cell r="B691" t="str">
            <v>PROVISIONS-LIABILITY NOT WRITTEN BACK</v>
          </cell>
        </row>
        <row r="692">
          <cell r="A692">
            <v>980175</v>
          </cell>
          <cell r="B692" t="str">
            <v>HIRE CHARGES-INCOME/OUTTURN OF PLANT</v>
          </cell>
        </row>
        <row r="693">
          <cell r="A693">
            <v>980179</v>
          </cell>
          <cell r="B693" t="str">
            <v>PRIOR PERIOD INCOME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"/>
      <sheetName val="Bank Sheets&gt;&gt;&gt;"/>
      <sheetName val="Sensitivity controls"/>
      <sheetName val="Consolidated fin. statements"/>
      <sheetName val="Company Sheets&gt;&gt;&gt;"/>
      <sheetName val="ASSUMPTIONS"/>
      <sheetName val="CONSTRUCTION"/>
      <sheetName val="Working Capital for AIM"/>
      <sheetName val="INR FS"/>
      <sheetName val="Tariff"/>
      <sheetName val="DEBT"/>
      <sheetName val="DEPRECIATION &amp; TAXES"/>
      <sheetName val="TC-LR"/>
      <sheetName val="Summary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>
        <row r="9">
          <cell r="S9">
            <v>10</v>
          </cell>
        </row>
        <row r="16">
          <cell r="L16">
            <v>6168.7244782602629</v>
          </cell>
        </row>
        <row r="30">
          <cell r="S30">
            <v>1.4999999999999999E-2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nciliation"/>
      <sheetName val=" TRIAL"/>
      <sheetName val="Main-TB"/>
      <sheetName val="BalanceSheet"/>
      <sheetName val="P&amp;L"/>
      <sheetName val="Contra Entry"/>
      <sheetName val="SCHEDULE"/>
      <sheetName val="Sch1"/>
      <sheetName val="Sch2"/>
      <sheetName val="Sch3&amp;4"/>
      <sheetName val="Sch5"/>
      <sheetName val="SCh6"/>
      <sheetName val="Sch8"/>
      <sheetName val="Annx_Sch 6 &amp; Sch_7 to 19"/>
      <sheetName val="annex to 24 (2)"/>
      <sheetName val="Mono"/>
      <sheetName val="PY-08-09 Figure"/>
      <sheetName val="09-10(Non allocable expense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ey Performance Indicators"/>
      <sheetName val="Cash Flow Statement"/>
      <sheetName val="Balance Sheet"/>
      <sheetName val="P&amp;L Statement Monthly"/>
      <sheetName val="P&amp;L Statement"/>
      <sheetName val="P&amp;L Per Sq.Ft."/>
      <sheetName val="Income &amp; Occupancy Customer"/>
      <sheetName val="redi-The V"/>
      <sheetName val="redi-The V -detailed"/>
      <sheetName val="redi-The V Fund"/>
      <sheetName val="Income _ Occupancy Customer"/>
      <sheetName val="Inputs"/>
      <sheetName val="sEP20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PC"/>
      <sheetName val="IDC"/>
      <sheetName val="P&amp;L"/>
      <sheetName val="BS"/>
      <sheetName val="CF"/>
      <sheetName val="FA"/>
      <sheetName val="Ratios"/>
      <sheetName val="PTC"/>
      <sheetName val="Gen"/>
      <sheetName val="IDC (3)"/>
      <sheetName val="FORM-1(rev)"/>
      <sheetName val="FORM-2"/>
      <sheetName val="FORM-3(summary)"/>
      <sheetName val="FORM-4 (int)"/>
      <sheetName val="FORM-5 (WC)"/>
      <sheetName val="FORM-6(dep)"/>
      <sheetName val="FORM-7(tax)"/>
      <sheetName val="FORM-8"/>
      <sheetName val="FORM-10"/>
      <sheetName val="FORM-11"/>
      <sheetName val="FORM-9"/>
      <sheetName val="FORM-12"/>
      <sheetName val="T ASSUMPTIONS"/>
      <sheetName val="TAX"/>
      <sheetName val="Phasing"/>
    </sheetNames>
    <sheetDataSet>
      <sheetData sheetId="0" refreshError="1">
        <row r="15">
          <cell r="I15">
            <v>0.12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nierwise pdn"/>
      <sheetName val="Raw Material Details"/>
      <sheetName val="Aggregate trends "/>
      <sheetName val="Aggregate (Mthly) "/>
      <sheetName val="Producerwise trends"/>
      <sheetName val="Quarterly Print"/>
      <sheetName val="WKG QTLY PRDN"/>
      <sheetName val="pfy specialty denier-wise"/>
      <sheetName val="pfy commodity denier-wise"/>
      <sheetName val="Aggregate trends(DELETE)"/>
      <sheetName val="Aggregate (Mthly) (DELETE)"/>
      <sheetName val="Producerwise trends (DELETE)"/>
      <sheetName val="producerwise prodn(DELETE)"/>
      <sheetName val="SODA02"/>
      <sheetName val="Cowise vtywise prod(mthly)"/>
      <sheetName val="Varietywise prod (monthly) "/>
      <sheetName val="Varietywise prod (annual)"/>
      <sheetName val="Cowise prod (monthly)"/>
      <sheetName val="Cowise prod (annual)"/>
      <sheetName val="Production (annual)"/>
      <sheetName val="Contents"/>
      <sheetName val="Oil – Proved reserves"/>
      <sheetName val="Oil - proved reserves history"/>
      <sheetName val="Oil Production – barrels"/>
      <sheetName val="Oil Production – tonnes"/>
      <sheetName val="Oil Consumption – barrels"/>
      <sheetName val="Oil Consumption – tonnes"/>
      <sheetName val="Oil - Regional consumption "/>
      <sheetName val="Oil –  Spot crude prices"/>
      <sheetName val="Oil - crude prices since 1861"/>
      <sheetName val="Oil - Refinery capacities"/>
      <sheetName val="Oil - Refinery throughputs"/>
      <sheetName val="Oil - Trade movements"/>
      <sheetName val="Oil - Inter-area movements "/>
      <sheetName val="Oil - Imports and exports 2003"/>
      <sheetName val="Gas – Proved reserves"/>
      <sheetName val="Gas - Proved reserves history "/>
      <sheetName val="Gas Production – bcm"/>
      <sheetName val="Gas Production – bcf"/>
      <sheetName val="Gas Production – tonnes"/>
      <sheetName val="Gas Consumption – bcm"/>
      <sheetName val="Gas Consumption – bcf"/>
      <sheetName val="Gas Consumption – tonnes"/>
      <sheetName val="Gas – Trade movements pipeline"/>
      <sheetName val="Gas – Trade movements LNG"/>
      <sheetName val="Gas - Prices "/>
      <sheetName val="Coal - Reserves"/>
      <sheetName val="Coal - Production tonnes"/>
      <sheetName val=" Coal - Production Mtoe"/>
      <sheetName val="Coal - Consumption Mtoe"/>
      <sheetName val="Coal - Prices"/>
      <sheetName val="Nuclear Energy Consumption TWh"/>
      <sheetName val="Nuclear Consumption - tonnes"/>
      <sheetName val="Hydro Consumption TWh"/>
      <sheetName val=" Hydro Consumption - tonnes "/>
      <sheetName val="Primary Energy - Consumption"/>
      <sheetName val="Primary Energy - Cons by fuel"/>
      <sheetName val="Electricity Generation "/>
      <sheetName val="Approximate conversion fac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sc"/>
      <sheetName val="Inputs"/>
      <sheetName val="Calculations"/>
      <sheetName val="Financial Statements"/>
      <sheetName val="Valuation"/>
      <sheetName val="Black Scholes"/>
      <sheetName val="Binomial"/>
    </sheetNames>
    <sheetDataSet>
      <sheetData sheetId="0" refreshError="1">
        <row r="7">
          <cell r="C7">
            <v>1</v>
          </cell>
        </row>
        <row r="9">
          <cell r="C9" t="str">
            <v>Expansion Model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PC"/>
      <sheetName val="IDC"/>
      <sheetName val="P&amp;L"/>
      <sheetName val="BS"/>
      <sheetName val="CF"/>
      <sheetName val="FA"/>
      <sheetName val="Ratios"/>
      <sheetName val="PTC"/>
      <sheetName val="Gen"/>
      <sheetName val="IDC (3)"/>
      <sheetName val="FORM-1(rev)"/>
      <sheetName val="FORM-2"/>
      <sheetName val="FORM-3(summary)"/>
      <sheetName val="FORM-4 (int)"/>
      <sheetName val="FORM-5 (WC)"/>
      <sheetName val="FORM-6(dep)"/>
      <sheetName val="FORM-7(tax)"/>
      <sheetName val="FORM-8"/>
      <sheetName val="FORM-10"/>
      <sheetName val="FORM-11"/>
      <sheetName val="FORM-9"/>
      <sheetName val="FORM-12"/>
    </sheetNames>
    <sheetDataSet>
      <sheetData sheetId="0" refreshError="1">
        <row r="15">
          <cell r="I15">
            <v>0.12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-Inv Summary"/>
      <sheetName val="CP-Espat details"/>
      <sheetName val="CP-AREMS"/>
      <sheetName val="Proj_Mgmt_Summary"/>
      <sheetName val="Proj_Mgmt_Data"/>
      <sheetName val="Gen.Mgmt.Exp"/>
      <sheetName val="Gen.Mgmt-Sal"/>
      <sheetName val="Mrkt_Data sum"/>
      <sheetName val="Mrkting_Data"/>
      <sheetName val="Revenue_Data"/>
      <sheetName val="Inv_Data"/>
      <sheetName val="Invoi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sc"/>
      <sheetName val="Inputs"/>
      <sheetName val="Calculations"/>
      <sheetName val="Financial Statements"/>
      <sheetName val="Valuation"/>
      <sheetName val="Black Scholes"/>
      <sheetName val="Binomial"/>
    </sheetNames>
    <sheetDataSet>
      <sheetData sheetId="0" refreshError="1">
        <row r="9">
          <cell r="C9" t="str">
            <v>Expansion Model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_Pg"/>
      <sheetName val="TX+CL"/>
      <sheetName val="Textile"/>
      <sheetName val="Sumy"/>
      <sheetName val="Trfr"/>
      <sheetName val="Sensitivity"/>
      <sheetName val="GNG"/>
      <sheetName val="SPG"/>
      <sheetName val="WVG"/>
      <sheetName val="PRH"/>
      <sheetName val="GTG"/>
      <sheetName val="HLM"/>
      <sheetName val="CLO"/>
      <sheetName val="GNG_As"/>
      <sheetName val="SI1_As"/>
      <sheetName val="SI1_PL"/>
      <sheetName val="SI2_As"/>
      <sheetName val="SI2_PL"/>
      <sheetName val="VS1_As"/>
      <sheetName val="VS1_PL"/>
      <sheetName val="VS2_As"/>
      <sheetName val="VS2_PL"/>
      <sheetName val="VO_As"/>
      <sheetName val="VO_PL"/>
      <sheetName val="SE1_As"/>
      <sheetName val="SE1_PL"/>
      <sheetName val="SE2_As"/>
      <sheetName val="SE2_PL"/>
      <sheetName val="SE3_As"/>
      <sheetName val="SE3_PL"/>
      <sheetName val="SP_As"/>
      <sheetName val="SP_PL"/>
      <sheetName val="SP2_As "/>
      <sheetName val="SP2_PL"/>
      <sheetName val="ST_As "/>
      <sheetName val="ST_PL "/>
      <sheetName val="WI_As"/>
      <sheetName val="WI_PL"/>
      <sheetName val="WE_As"/>
      <sheetName val="WE_PL"/>
      <sheetName val="WC_As"/>
      <sheetName val="WC_PL"/>
      <sheetName val="YD_As"/>
      <sheetName val="YD_PL"/>
      <sheetName val="PC_As"/>
      <sheetName val="PC_PL"/>
      <sheetName val="GG_As"/>
      <sheetName val="GG_PL"/>
      <sheetName val="PG_As"/>
      <sheetName val="PG_PL"/>
      <sheetName val="NG_As"/>
      <sheetName val="NG_PL"/>
      <sheetName val="HL_As"/>
      <sheetName val="CL_As"/>
    </sheetNames>
    <sheetDataSet>
      <sheetData sheetId="0"/>
      <sheetData sheetId="1"/>
      <sheetData sheetId="2"/>
      <sheetData sheetId="3"/>
      <sheetData sheetId="4"/>
      <sheetData sheetId="5">
        <row r="2">
          <cell r="I2">
            <v>0</v>
          </cell>
        </row>
        <row r="3">
          <cell r="I3">
            <v>0</v>
          </cell>
        </row>
        <row r="5">
          <cell r="D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mary_Feb08"/>
      <sheetName val="RESummary"/>
      <sheetName val="RCE"/>
      <sheetName val="Project Cost Estimate"/>
      <sheetName val="BE-07-08"/>
      <sheetName val="RE-07-08"/>
      <sheetName val="BESummary"/>
      <sheetName val="BE-08-09"/>
      <sheetName val="PR-V"/>
      <sheetName val="PR-IV"/>
      <sheetName val="PR-II"/>
      <sheetName val="ANNEX-1"/>
      <sheetName val="Annexure-II"/>
      <sheetName val="ANNEX-2A"/>
      <sheetName val="Annex-5"/>
    </sheetNames>
    <sheetDataSet>
      <sheetData sheetId="0"/>
      <sheetData sheetId="1"/>
      <sheetData sheetId="2"/>
      <sheetData sheetId="3"/>
      <sheetData sheetId="4"/>
      <sheetData sheetId="5">
        <row r="7">
          <cell r="AG7" t="str">
            <v>Code</v>
          </cell>
          <cell r="AH7" t="str">
            <v>INR</v>
          </cell>
          <cell r="AI7" t="str">
            <v>USD</v>
          </cell>
          <cell r="AJ7" t="str">
            <v>Budget Head</v>
          </cell>
        </row>
        <row r="8">
          <cell r="AG8" t="str">
            <v>a1</v>
          </cell>
          <cell r="AH8">
            <v>0.7</v>
          </cell>
          <cell r="AI8">
            <v>0</v>
          </cell>
          <cell r="AJ8" t="str">
            <v>A-Preliminary</v>
          </cell>
        </row>
        <row r="9">
          <cell r="AG9" t="str">
            <v>a2</v>
          </cell>
          <cell r="AH9">
            <v>0</v>
          </cell>
          <cell r="AI9">
            <v>0</v>
          </cell>
          <cell r="AJ9" t="str">
            <v>A-Preliminary</v>
          </cell>
        </row>
        <row r="10">
          <cell r="AG10" t="str">
            <v>a3</v>
          </cell>
          <cell r="AH10">
            <v>16.22</v>
          </cell>
          <cell r="AI10">
            <v>0</v>
          </cell>
          <cell r="AJ10" t="str">
            <v>A-Preliminary</v>
          </cell>
        </row>
        <row r="11">
          <cell r="AG11" t="str">
            <v>a4</v>
          </cell>
          <cell r="AH11">
            <v>0.5</v>
          </cell>
          <cell r="AI11">
            <v>0</v>
          </cell>
          <cell r="AJ11" t="str">
            <v>A-Preliminary</v>
          </cell>
        </row>
        <row r="12">
          <cell r="AG12" t="str">
            <v>a5</v>
          </cell>
          <cell r="AH12">
            <v>1</v>
          </cell>
          <cell r="AI12">
            <v>0</v>
          </cell>
          <cell r="AJ12" t="str">
            <v>A-Preliminary</v>
          </cell>
        </row>
        <row r="13">
          <cell r="AG13" t="str">
            <v>a6</v>
          </cell>
          <cell r="AH13">
            <v>10.339999999999996</v>
          </cell>
          <cell r="AI13">
            <v>0</v>
          </cell>
          <cell r="AJ13" t="str">
            <v>A-Preliminary</v>
          </cell>
        </row>
        <row r="18">
          <cell r="AG18" t="str">
            <v>k1</v>
          </cell>
          <cell r="AH18">
            <v>37.35</v>
          </cell>
          <cell r="AI18">
            <v>0</v>
          </cell>
          <cell r="AJ18" t="str">
            <v>K-Building</v>
          </cell>
        </row>
        <row r="19">
          <cell r="AG19" t="str">
            <v>k2</v>
          </cell>
          <cell r="AH19">
            <v>0</v>
          </cell>
          <cell r="AI19">
            <v>0</v>
          </cell>
          <cell r="AJ19" t="str">
            <v>K-Building</v>
          </cell>
        </row>
        <row r="21">
          <cell r="AG21" t="str">
            <v>k3</v>
          </cell>
          <cell r="AH21">
            <v>21.96</v>
          </cell>
          <cell r="AI21">
            <v>0</v>
          </cell>
          <cell r="AJ21" t="str">
            <v>K-Building</v>
          </cell>
        </row>
        <row r="22">
          <cell r="AG22" t="str">
            <v>k4</v>
          </cell>
          <cell r="AH22">
            <v>20.28</v>
          </cell>
          <cell r="AI22">
            <v>0</v>
          </cell>
          <cell r="AJ22" t="str">
            <v>K-Building</v>
          </cell>
        </row>
        <row r="26">
          <cell r="AG26" t="str">
            <v>k5</v>
          </cell>
          <cell r="AH26">
            <v>2.29</v>
          </cell>
          <cell r="AI26">
            <v>0</v>
          </cell>
          <cell r="AJ26" t="str">
            <v>K-Building</v>
          </cell>
        </row>
        <row r="27">
          <cell r="AG27" t="str">
            <v>k6</v>
          </cell>
          <cell r="AH27">
            <v>0.25</v>
          </cell>
          <cell r="AI27">
            <v>0</v>
          </cell>
          <cell r="AJ27" t="str">
            <v>K-Building</v>
          </cell>
        </row>
        <row r="29">
          <cell r="AG29" t="str">
            <v>k7</v>
          </cell>
          <cell r="AH29">
            <v>7.95</v>
          </cell>
          <cell r="AI29">
            <v>0</v>
          </cell>
          <cell r="AJ29" t="str">
            <v>K-Building</v>
          </cell>
        </row>
        <row r="30">
          <cell r="AG30" t="str">
            <v>k8</v>
          </cell>
          <cell r="AH30">
            <v>1.75</v>
          </cell>
          <cell r="AI30">
            <v>0</v>
          </cell>
          <cell r="AJ30" t="str">
            <v>K-Building</v>
          </cell>
        </row>
        <row r="35">
          <cell r="AG35" t="str">
            <v>o1</v>
          </cell>
          <cell r="AH35">
            <v>80</v>
          </cell>
          <cell r="AI35">
            <v>0</v>
          </cell>
          <cell r="AJ35" t="str">
            <v>O-Miscelleanous</v>
          </cell>
        </row>
        <row r="36">
          <cell r="AG36" t="str">
            <v>o2</v>
          </cell>
          <cell r="AH36">
            <v>0</v>
          </cell>
          <cell r="AI36">
            <v>0</v>
          </cell>
          <cell r="AJ36" t="str">
            <v>O-Miscelleanous</v>
          </cell>
        </row>
        <row r="37">
          <cell r="AG37" t="str">
            <v>o3</v>
          </cell>
          <cell r="AH37">
            <v>0.2</v>
          </cell>
          <cell r="AI37">
            <v>0</v>
          </cell>
          <cell r="AJ37" t="str">
            <v>O-Miscelleanous</v>
          </cell>
        </row>
        <row r="38">
          <cell r="AG38" t="str">
            <v>o4</v>
          </cell>
          <cell r="AH38">
            <v>0</v>
          </cell>
          <cell r="AI38">
            <v>0</v>
          </cell>
          <cell r="AJ38" t="str">
            <v>O-Miscelleanous</v>
          </cell>
        </row>
        <row r="39">
          <cell r="AG39" t="str">
            <v>o5</v>
          </cell>
          <cell r="AH39">
            <v>3</v>
          </cell>
          <cell r="AI39">
            <v>0</v>
          </cell>
          <cell r="AJ39" t="str">
            <v>O-Miscelleanous</v>
          </cell>
        </row>
        <row r="40">
          <cell r="AG40" t="str">
            <v>o6</v>
          </cell>
          <cell r="AH40">
            <v>0</v>
          </cell>
          <cell r="AI40">
            <v>0</v>
          </cell>
          <cell r="AJ40" t="str">
            <v>O-Miscelleanous</v>
          </cell>
        </row>
        <row r="41">
          <cell r="AG41" t="str">
            <v>o7</v>
          </cell>
          <cell r="AH41">
            <v>0</v>
          </cell>
          <cell r="AI41">
            <v>0</v>
          </cell>
          <cell r="AJ41" t="str">
            <v>O-Miscelleanous</v>
          </cell>
        </row>
        <row r="42">
          <cell r="AG42" t="str">
            <v>o8</v>
          </cell>
          <cell r="AH42">
            <v>2</v>
          </cell>
          <cell r="AI42">
            <v>0</v>
          </cell>
          <cell r="AJ42" t="str">
            <v>O-Miscelleanous</v>
          </cell>
        </row>
        <row r="43">
          <cell r="AG43" t="str">
            <v>o9</v>
          </cell>
          <cell r="AH43">
            <v>12.23</v>
          </cell>
          <cell r="AI43">
            <v>0</v>
          </cell>
          <cell r="AJ43" t="str">
            <v>O-Miscelleanous</v>
          </cell>
        </row>
        <row r="44">
          <cell r="AG44" t="str">
            <v>o10</v>
          </cell>
          <cell r="AH44">
            <v>1.5999999999999999</v>
          </cell>
          <cell r="AI44">
            <v>0</v>
          </cell>
          <cell r="AJ44" t="str">
            <v>O-Miscelleanous</v>
          </cell>
        </row>
        <row r="45">
          <cell r="AG45" t="str">
            <v>o11</v>
          </cell>
          <cell r="AH45">
            <v>3.67</v>
          </cell>
          <cell r="AI45">
            <v>0</v>
          </cell>
          <cell r="AJ45" t="str">
            <v>O-Miscelleanous</v>
          </cell>
        </row>
        <row r="46">
          <cell r="AG46" t="str">
            <v>o12</v>
          </cell>
          <cell r="AH46">
            <v>162</v>
          </cell>
          <cell r="AI46">
            <v>0</v>
          </cell>
          <cell r="AJ46" t="str">
            <v>O-Miscelleanous</v>
          </cell>
        </row>
        <row r="50">
          <cell r="AG50" t="str">
            <v>o13</v>
          </cell>
          <cell r="AH50">
            <v>84.916740000000004</v>
          </cell>
          <cell r="AI50">
            <v>0</v>
          </cell>
          <cell r="AJ50" t="str">
            <v>O-Miscelleanous</v>
          </cell>
        </row>
        <row r="51">
          <cell r="AG51" t="str">
            <v>o14</v>
          </cell>
          <cell r="AH51">
            <v>67.8</v>
          </cell>
          <cell r="AI51">
            <v>0</v>
          </cell>
          <cell r="AJ51" t="str">
            <v>O-Miscelleanous</v>
          </cell>
        </row>
        <row r="52">
          <cell r="AG52" t="str">
            <v>o15</v>
          </cell>
          <cell r="AH52">
            <v>6.44</v>
          </cell>
          <cell r="AI52">
            <v>0</v>
          </cell>
          <cell r="AJ52" t="str">
            <v>O-Miscelleanous</v>
          </cell>
        </row>
        <row r="53">
          <cell r="AG53" t="str">
            <v>o16</v>
          </cell>
          <cell r="AH53">
            <v>7.81</v>
          </cell>
          <cell r="AI53">
            <v>0</v>
          </cell>
          <cell r="AJ53" t="str">
            <v>O-Miscelleanous</v>
          </cell>
        </row>
        <row r="54">
          <cell r="AG54" t="str">
            <v>o17</v>
          </cell>
          <cell r="AH54">
            <v>0</v>
          </cell>
          <cell r="AI54">
            <v>0</v>
          </cell>
          <cell r="AJ54" t="str">
            <v>O-Miscelleanous</v>
          </cell>
        </row>
        <row r="55">
          <cell r="AG55" t="str">
            <v>o18</v>
          </cell>
          <cell r="AH55">
            <v>0</v>
          </cell>
          <cell r="AI55">
            <v>0</v>
          </cell>
          <cell r="AJ55" t="str">
            <v>O-Miscelleanous</v>
          </cell>
        </row>
        <row r="56">
          <cell r="AG56" t="str">
            <v>o19</v>
          </cell>
          <cell r="AH56">
            <v>11.68</v>
          </cell>
          <cell r="AI56">
            <v>0</v>
          </cell>
          <cell r="AJ56" t="str">
            <v>O-Miscelleanous</v>
          </cell>
        </row>
        <row r="57">
          <cell r="AG57" t="str">
            <v>o20</v>
          </cell>
          <cell r="AH57">
            <v>3.85</v>
          </cell>
          <cell r="AI57">
            <v>0</v>
          </cell>
          <cell r="AJ57" t="str">
            <v>O-Miscelleanous</v>
          </cell>
        </row>
        <row r="58">
          <cell r="AG58" t="str">
            <v>o21</v>
          </cell>
          <cell r="AH58">
            <v>3.0300000000000002</v>
          </cell>
          <cell r="AI58">
            <v>0</v>
          </cell>
          <cell r="AJ58" t="str">
            <v>O-Miscelleanous</v>
          </cell>
        </row>
        <row r="59">
          <cell r="AG59" t="str">
            <v>o22</v>
          </cell>
          <cell r="AH59">
            <v>40.840000000000003</v>
          </cell>
          <cell r="AI59">
            <v>0</v>
          </cell>
          <cell r="AJ59" t="str">
            <v>O-Miscelleanous</v>
          </cell>
        </row>
        <row r="60">
          <cell r="AG60" t="str">
            <v>o23</v>
          </cell>
          <cell r="AH60">
            <v>3.0399999999999996</v>
          </cell>
          <cell r="AI60">
            <v>0</v>
          </cell>
          <cell r="AJ60" t="str">
            <v>O-Miscelleanous</v>
          </cell>
        </row>
        <row r="61">
          <cell r="AG61" t="str">
            <v>o25</v>
          </cell>
          <cell r="AH61">
            <v>47.69</v>
          </cell>
          <cell r="AI61">
            <v>0</v>
          </cell>
          <cell r="AJ61" t="str">
            <v>O-Miscelleanous</v>
          </cell>
        </row>
        <row r="62">
          <cell r="AG62" t="str">
            <v>o26</v>
          </cell>
          <cell r="AH62">
            <v>13.79</v>
          </cell>
          <cell r="AI62">
            <v>0</v>
          </cell>
          <cell r="AJ62" t="str">
            <v>O-Miscelleanous</v>
          </cell>
        </row>
        <row r="63">
          <cell r="AG63" t="str">
            <v>o27</v>
          </cell>
          <cell r="AH63">
            <v>186.82</v>
          </cell>
          <cell r="AI63">
            <v>0</v>
          </cell>
          <cell r="AJ63" t="str">
            <v>O-Miscelleanous</v>
          </cell>
        </row>
        <row r="64">
          <cell r="AG64" t="str">
            <v>o28</v>
          </cell>
          <cell r="AH64">
            <v>0.59</v>
          </cell>
          <cell r="AI64">
            <v>0</v>
          </cell>
          <cell r="AJ64" t="str">
            <v>O-Miscelleanous</v>
          </cell>
        </row>
        <row r="65">
          <cell r="AG65" t="str">
            <v>o29</v>
          </cell>
          <cell r="AH65">
            <v>12.64</v>
          </cell>
          <cell r="AI65">
            <v>0</v>
          </cell>
          <cell r="AJ65" t="str">
            <v>O-Miscelleanous</v>
          </cell>
        </row>
        <row r="66">
          <cell r="AG66" t="str">
            <v>o30</v>
          </cell>
          <cell r="AH66">
            <v>11.25</v>
          </cell>
          <cell r="AI66">
            <v>0</v>
          </cell>
          <cell r="AJ66" t="str">
            <v>O-Miscelleanous</v>
          </cell>
        </row>
        <row r="67">
          <cell r="AG67" t="str">
            <v>o31</v>
          </cell>
          <cell r="AH67">
            <v>6.14</v>
          </cell>
          <cell r="AI67">
            <v>0</v>
          </cell>
          <cell r="AJ67" t="str">
            <v>O-Miscelleanous</v>
          </cell>
        </row>
        <row r="68">
          <cell r="AG68" t="str">
            <v>o32</v>
          </cell>
          <cell r="AH68">
            <v>36</v>
          </cell>
          <cell r="AI68">
            <v>0</v>
          </cell>
          <cell r="AJ68" t="str">
            <v>O-Miscelleanous</v>
          </cell>
        </row>
        <row r="69">
          <cell r="AG69" t="str">
            <v>o33</v>
          </cell>
          <cell r="AH69">
            <v>35.879999999999995</v>
          </cell>
          <cell r="AI69">
            <v>0</v>
          </cell>
          <cell r="AJ69" t="str">
            <v>O-Miscelleanous</v>
          </cell>
        </row>
        <row r="70">
          <cell r="AG70" t="str">
            <v>o34</v>
          </cell>
          <cell r="AH70">
            <v>47.030000000000008</v>
          </cell>
          <cell r="AI70">
            <v>0</v>
          </cell>
          <cell r="AJ70" t="str">
            <v>O-Miscelleanous</v>
          </cell>
        </row>
        <row r="71">
          <cell r="AG71" t="str">
            <v>o35</v>
          </cell>
          <cell r="AH71">
            <v>27</v>
          </cell>
          <cell r="AI71">
            <v>0</v>
          </cell>
          <cell r="AJ71" t="str">
            <v>O-Miscelleanous</v>
          </cell>
        </row>
        <row r="74">
          <cell r="AG74" t="str">
            <v>O36</v>
          </cell>
          <cell r="AH74">
            <v>0.22</v>
          </cell>
          <cell r="AI74">
            <v>0</v>
          </cell>
          <cell r="AJ74" t="str">
            <v>O-Miscelleanous</v>
          </cell>
        </row>
        <row r="75">
          <cell r="AG75" t="str">
            <v>O37</v>
          </cell>
          <cell r="AH75">
            <v>0.14000000000000001</v>
          </cell>
          <cell r="AI75">
            <v>0</v>
          </cell>
          <cell r="AJ75" t="str">
            <v>O-Miscelleanous</v>
          </cell>
        </row>
        <row r="76">
          <cell r="AG76" t="str">
            <v>O38</v>
          </cell>
          <cell r="AH76">
            <v>0</v>
          </cell>
          <cell r="AI76">
            <v>0</v>
          </cell>
          <cell r="AJ76" t="str">
            <v>O-Miscelleanous</v>
          </cell>
        </row>
        <row r="77">
          <cell r="AG77" t="str">
            <v>O39</v>
          </cell>
          <cell r="AH77">
            <v>0</v>
          </cell>
          <cell r="AI77">
            <v>0</v>
          </cell>
          <cell r="AJ77" t="str">
            <v>O-Miscelleanous</v>
          </cell>
        </row>
        <row r="78">
          <cell r="AG78" t="str">
            <v>O40</v>
          </cell>
          <cell r="AH78">
            <v>0.1</v>
          </cell>
          <cell r="AI78">
            <v>0</v>
          </cell>
          <cell r="AJ78" t="str">
            <v>O-Miscelleanous</v>
          </cell>
        </row>
        <row r="79">
          <cell r="AG79" t="str">
            <v>O41</v>
          </cell>
          <cell r="AH79">
            <v>8.2900000000000009</v>
          </cell>
          <cell r="AI79">
            <v>0</v>
          </cell>
          <cell r="AJ79" t="str">
            <v>O-Miscelleanous</v>
          </cell>
        </row>
        <row r="80">
          <cell r="AG80" t="str">
            <v>O42</v>
          </cell>
          <cell r="AH80">
            <v>0.99999999999999989</v>
          </cell>
          <cell r="AI80">
            <v>0</v>
          </cell>
          <cell r="AJ80" t="str">
            <v>O-Miscelleanous</v>
          </cell>
        </row>
        <row r="81">
          <cell r="AG81" t="str">
            <v>O43</v>
          </cell>
          <cell r="AH81">
            <v>0</v>
          </cell>
          <cell r="AI81">
            <v>0</v>
          </cell>
          <cell r="AJ81" t="str">
            <v>O-Miscelleanous</v>
          </cell>
        </row>
        <row r="82">
          <cell r="AG82" t="str">
            <v>O44</v>
          </cell>
          <cell r="AH82">
            <v>24.099999999999994</v>
          </cell>
          <cell r="AI82">
            <v>0</v>
          </cell>
          <cell r="AJ82" t="str">
            <v>O-Miscelleanous</v>
          </cell>
        </row>
        <row r="83">
          <cell r="AG83" t="str">
            <v>O45</v>
          </cell>
          <cell r="AH83">
            <v>20.41</v>
          </cell>
          <cell r="AI83">
            <v>0</v>
          </cell>
          <cell r="AJ83" t="str">
            <v>O-Miscelleanous</v>
          </cell>
        </row>
        <row r="84">
          <cell r="AG84" t="str">
            <v>O46</v>
          </cell>
          <cell r="AH84">
            <v>2</v>
          </cell>
          <cell r="AI84">
            <v>0</v>
          </cell>
          <cell r="AJ84" t="str">
            <v>O-Miscelleanous</v>
          </cell>
        </row>
        <row r="85">
          <cell r="AG85" t="str">
            <v>O47</v>
          </cell>
          <cell r="AH85">
            <v>2.4999999999999996</v>
          </cell>
          <cell r="AI85">
            <v>0</v>
          </cell>
          <cell r="AJ85" t="str">
            <v>O-Miscelleanous</v>
          </cell>
        </row>
        <row r="86">
          <cell r="AG86" t="str">
            <v>O48</v>
          </cell>
          <cell r="AH86">
            <v>0.56999999999999995</v>
          </cell>
          <cell r="AI86">
            <v>0</v>
          </cell>
          <cell r="AJ86" t="str">
            <v>O-Miscelleanous</v>
          </cell>
        </row>
        <row r="87">
          <cell r="AG87" t="str">
            <v>O49</v>
          </cell>
          <cell r="AH87">
            <v>5.63</v>
          </cell>
          <cell r="AI87">
            <v>0</v>
          </cell>
          <cell r="AJ87" t="str">
            <v>O-Miscelleanous</v>
          </cell>
        </row>
        <row r="88">
          <cell r="AG88" t="str">
            <v>O50</v>
          </cell>
          <cell r="AH88">
            <v>0.09</v>
          </cell>
          <cell r="AI88">
            <v>0</v>
          </cell>
          <cell r="AJ88" t="str">
            <v>O-Miscelleanous</v>
          </cell>
        </row>
        <row r="89">
          <cell r="AG89" t="str">
            <v>O51</v>
          </cell>
          <cell r="AH89">
            <v>35.28</v>
          </cell>
          <cell r="AI89">
            <v>0</v>
          </cell>
          <cell r="AJ89" t="str">
            <v>O-Miscelleanous</v>
          </cell>
        </row>
        <row r="90">
          <cell r="AG90" t="str">
            <v>O52</v>
          </cell>
          <cell r="AH90">
            <v>0.33999999999999997</v>
          </cell>
          <cell r="AI90">
            <v>0</v>
          </cell>
          <cell r="AJ90" t="str">
            <v>O-Miscelleanous</v>
          </cell>
        </row>
        <row r="91">
          <cell r="AG91" t="str">
            <v>O53</v>
          </cell>
          <cell r="AH91">
            <v>2.08</v>
          </cell>
          <cell r="AI91">
            <v>0</v>
          </cell>
          <cell r="AJ91" t="str">
            <v>O-Miscelleanous</v>
          </cell>
        </row>
        <row r="92">
          <cell r="AG92" t="str">
            <v>O54</v>
          </cell>
          <cell r="AH92">
            <v>2.7800000000000002</v>
          </cell>
          <cell r="AI92">
            <v>0</v>
          </cell>
          <cell r="AJ92" t="str">
            <v>O-Miscelleanous</v>
          </cell>
        </row>
        <row r="93">
          <cell r="AG93" t="str">
            <v>O55</v>
          </cell>
          <cell r="AH93">
            <v>0.25</v>
          </cell>
          <cell r="AI93">
            <v>0</v>
          </cell>
          <cell r="AJ93" t="str">
            <v>O-Miscelleanous</v>
          </cell>
        </row>
        <row r="94">
          <cell r="AG94" t="str">
            <v>O56</v>
          </cell>
          <cell r="AH94">
            <v>1.1199999999999999</v>
          </cell>
          <cell r="AI94">
            <v>0</v>
          </cell>
          <cell r="AJ94" t="str">
            <v>O-Miscelleanous</v>
          </cell>
        </row>
        <row r="95">
          <cell r="AG95" t="str">
            <v>O57</v>
          </cell>
          <cell r="AH95">
            <v>0.22</v>
          </cell>
          <cell r="AI95">
            <v>0</v>
          </cell>
          <cell r="AJ95" t="str">
            <v>O-Miscelleanous</v>
          </cell>
        </row>
        <row r="96">
          <cell r="AG96" t="str">
            <v>O58</v>
          </cell>
          <cell r="AH96">
            <v>0.08</v>
          </cell>
          <cell r="AI96">
            <v>0</v>
          </cell>
          <cell r="AJ96" t="str">
            <v>O-Miscelleanous</v>
          </cell>
        </row>
        <row r="97">
          <cell r="AG97" t="str">
            <v>O59</v>
          </cell>
          <cell r="AH97">
            <v>4.9800000000000004</v>
          </cell>
          <cell r="AI97">
            <v>0</v>
          </cell>
          <cell r="AJ97" t="str">
            <v>O-Miscelleanous</v>
          </cell>
        </row>
        <row r="98">
          <cell r="AG98" t="str">
            <v>O60</v>
          </cell>
          <cell r="AH98">
            <v>2</v>
          </cell>
          <cell r="AI98">
            <v>0</v>
          </cell>
          <cell r="AJ98" t="str">
            <v>O-Miscelleanous</v>
          </cell>
        </row>
        <row r="99">
          <cell r="AG99" t="str">
            <v>O61</v>
          </cell>
          <cell r="AH99">
            <v>20.89</v>
          </cell>
          <cell r="AI99">
            <v>0</v>
          </cell>
          <cell r="AJ99" t="str">
            <v>O-Miscelleanous</v>
          </cell>
        </row>
        <row r="103">
          <cell r="AG103" t="str">
            <v>P1</v>
          </cell>
          <cell r="AH103">
            <v>24</v>
          </cell>
          <cell r="AI103">
            <v>0</v>
          </cell>
          <cell r="AJ103" t="str">
            <v>P-Maintenance</v>
          </cell>
        </row>
        <row r="105">
          <cell r="AG105" t="str">
            <v>Q1</v>
          </cell>
          <cell r="AH105">
            <v>0</v>
          </cell>
          <cell r="AI105">
            <v>0</v>
          </cell>
          <cell r="AJ105" t="str">
            <v>Q-Special Tools &amp; Plants</v>
          </cell>
        </row>
        <row r="108">
          <cell r="AG108" t="str">
            <v>R1</v>
          </cell>
          <cell r="AH108">
            <v>31.81</v>
          </cell>
          <cell r="AI108">
            <v>0</v>
          </cell>
          <cell r="AJ108" t="str">
            <v>R-Communication</v>
          </cell>
        </row>
        <row r="109">
          <cell r="AG109" t="str">
            <v>R2</v>
          </cell>
          <cell r="AH109">
            <v>25</v>
          </cell>
          <cell r="AI109">
            <v>0</v>
          </cell>
          <cell r="AJ109" t="str">
            <v>R-Communication</v>
          </cell>
        </row>
        <row r="112">
          <cell r="AG112" t="str">
            <v>X2</v>
          </cell>
          <cell r="AH112">
            <v>7</v>
          </cell>
          <cell r="AI112">
            <v>0</v>
          </cell>
          <cell r="AJ112" t="str">
            <v>X-Environmental &amp; Ecology</v>
          </cell>
        </row>
        <row r="113">
          <cell r="AG113" t="str">
            <v>X4</v>
          </cell>
          <cell r="AH113">
            <v>0</v>
          </cell>
          <cell r="AI113">
            <v>0</v>
          </cell>
          <cell r="AJ113" t="str">
            <v>X-Environmental &amp; Ecology</v>
          </cell>
        </row>
        <row r="114">
          <cell r="AG114" t="str">
            <v>X5</v>
          </cell>
          <cell r="AH114">
            <v>2</v>
          </cell>
          <cell r="AI114">
            <v>0</v>
          </cell>
          <cell r="AJ114" t="str">
            <v>X-Environmental &amp; Ecology</v>
          </cell>
        </row>
        <row r="115">
          <cell r="AG115" t="str">
            <v>X7</v>
          </cell>
          <cell r="AH115">
            <v>2</v>
          </cell>
          <cell r="AI115">
            <v>0</v>
          </cell>
          <cell r="AJ115" t="str">
            <v>X-Environmental &amp; Ecology</v>
          </cell>
        </row>
        <row r="116">
          <cell r="AG116" t="str">
            <v>X8</v>
          </cell>
          <cell r="AH116">
            <v>5</v>
          </cell>
          <cell r="AI116">
            <v>0</v>
          </cell>
          <cell r="AJ116" t="str">
            <v>X-Environmental &amp; Ecology</v>
          </cell>
        </row>
        <row r="117">
          <cell r="AG117" t="str">
            <v>X9</v>
          </cell>
          <cell r="AH117">
            <v>1</v>
          </cell>
          <cell r="AI117">
            <v>0</v>
          </cell>
          <cell r="AJ117" t="str">
            <v>X-Environmental &amp; Ecology</v>
          </cell>
        </row>
        <row r="118">
          <cell r="AG118" t="str">
            <v>X10</v>
          </cell>
          <cell r="AH118">
            <v>5</v>
          </cell>
          <cell r="AI118">
            <v>0</v>
          </cell>
          <cell r="AJ118" t="str">
            <v>X-Environmental &amp; Ecology</v>
          </cell>
        </row>
        <row r="119">
          <cell r="AG119" t="str">
            <v>X11</v>
          </cell>
          <cell r="AH119">
            <v>53.86</v>
          </cell>
          <cell r="AI119">
            <v>0</v>
          </cell>
          <cell r="AJ119" t="str">
            <v>X-Environmental &amp; Ecology</v>
          </cell>
        </row>
        <row r="120">
          <cell r="AG120" t="str">
            <v>X12</v>
          </cell>
          <cell r="AH120">
            <v>4</v>
          </cell>
          <cell r="AI120">
            <v>0</v>
          </cell>
          <cell r="AJ120" t="str">
            <v>X-Environmental &amp; Ecology</v>
          </cell>
        </row>
        <row r="126">
          <cell r="AG126" t="str">
            <v>C1</v>
          </cell>
          <cell r="AH126">
            <v>87.98975999999999</v>
          </cell>
          <cell r="AI126">
            <v>0</v>
          </cell>
          <cell r="AJ126" t="str">
            <v>C-Works</v>
          </cell>
        </row>
        <row r="127">
          <cell r="AG127" t="str">
            <v>C2</v>
          </cell>
          <cell r="AH127">
            <v>180.36</v>
          </cell>
          <cell r="AI127">
            <v>0</v>
          </cell>
          <cell r="AJ127" t="str">
            <v>C-Works</v>
          </cell>
        </row>
        <row r="128">
          <cell r="AG128" t="str">
            <v>C3</v>
          </cell>
          <cell r="AH128">
            <v>976.37740499999995</v>
          </cell>
          <cell r="AI128">
            <v>29400</v>
          </cell>
          <cell r="AJ128" t="str">
            <v>C-Works</v>
          </cell>
        </row>
        <row r="129">
          <cell r="AG129" t="str">
            <v>C4</v>
          </cell>
          <cell r="AH129">
            <v>374.93102999999996</v>
          </cell>
          <cell r="AI129">
            <v>0</v>
          </cell>
          <cell r="AJ129" t="str">
            <v>C-Works</v>
          </cell>
        </row>
        <row r="130">
          <cell r="AG130" t="str">
            <v>C5</v>
          </cell>
          <cell r="AH130">
            <v>24.509999999999998</v>
          </cell>
          <cell r="AI130">
            <v>0</v>
          </cell>
          <cell r="AJ130" t="str">
            <v>C-Works</v>
          </cell>
        </row>
        <row r="131">
          <cell r="AG131" t="str">
            <v>C6</v>
          </cell>
          <cell r="AH131">
            <v>350</v>
          </cell>
          <cell r="AI131">
            <v>0</v>
          </cell>
          <cell r="AJ131" t="str">
            <v>C-Works</v>
          </cell>
        </row>
        <row r="132">
          <cell r="AG132" t="str">
            <v>C7</v>
          </cell>
          <cell r="AH132">
            <v>7.9399999999999995</v>
          </cell>
          <cell r="AI132">
            <v>0</v>
          </cell>
          <cell r="AJ132" t="str">
            <v>C-Works</v>
          </cell>
        </row>
        <row r="133">
          <cell r="AG133" t="str">
            <v>C8</v>
          </cell>
          <cell r="AH133">
            <v>6.4399999999999995</v>
          </cell>
          <cell r="AI133">
            <v>0</v>
          </cell>
          <cell r="AJ133" t="str">
            <v>C-Works</v>
          </cell>
        </row>
        <row r="134">
          <cell r="AG134" t="str">
            <v>C9</v>
          </cell>
          <cell r="AH134">
            <v>308</v>
          </cell>
          <cell r="AI134">
            <v>0</v>
          </cell>
          <cell r="AJ134" t="str">
            <v>C-Works</v>
          </cell>
        </row>
        <row r="138">
          <cell r="AG138" t="str">
            <v>J1</v>
          </cell>
          <cell r="AH138">
            <v>89</v>
          </cell>
          <cell r="AI138">
            <v>0</v>
          </cell>
          <cell r="AJ138" t="str">
            <v>J-Power Plant</v>
          </cell>
        </row>
        <row r="139">
          <cell r="AG139" t="str">
            <v>J2</v>
          </cell>
          <cell r="AH139">
            <v>0</v>
          </cell>
          <cell r="AI139">
            <v>0</v>
          </cell>
          <cell r="AJ139" t="str">
            <v>J-Power Plant</v>
          </cell>
        </row>
        <row r="140">
          <cell r="AG140" t="str">
            <v>J3</v>
          </cell>
          <cell r="AH140">
            <v>10</v>
          </cell>
          <cell r="AI140">
            <v>0</v>
          </cell>
          <cell r="AJ140" t="str">
            <v>J-Power Plant</v>
          </cell>
        </row>
        <row r="141">
          <cell r="AG141" t="str">
            <v>J4</v>
          </cell>
          <cell r="AH141">
            <v>3.125</v>
          </cell>
          <cell r="AI141">
            <v>0</v>
          </cell>
          <cell r="AJ141" t="str">
            <v>J-Power Plant</v>
          </cell>
        </row>
        <row r="142">
          <cell r="AG142" t="str">
            <v>J4</v>
          </cell>
          <cell r="AH142">
            <v>3.125</v>
          </cell>
          <cell r="AI142">
            <v>0</v>
          </cell>
          <cell r="AJ142" t="str">
            <v>J-Power Plant</v>
          </cell>
        </row>
        <row r="143">
          <cell r="AG143" t="str">
            <v>J6</v>
          </cell>
          <cell r="AH143">
            <v>379.95486627500031</v>
          </cell>
          <cell r="AI143">
            <v>14700</v>
          </cell>
          <cell r="AJ143" t="str">
            <v>J-Power Plant</v>
          </cell>
        </row>
        <row r="144">
          <cell r="AG144" t="str">
            <v>J7</v>
          </cell>
          <cell r="AH144">
            <v>152.1188647750003</v>
          </cell>
          <cell r="AI144">
            <v>0</v>
          </cell>
          <cell r="AJ144" t="str">
            <v>J-Power Plant</v>
          </cell>
        </row>
        <row r="148">
          <cell r="AG148" t="str">
            <v>J8</v>
          </cell>
          <cell r="AH148">
            <v>213.44629699999999</v>
          </cell>
          <cell r="AI148">
            <v>31850</v>
          </cell>
          <cell r="AJ148" t="str">
            <v>J-Power Plant</v>
          </cell>
        </row>
        <row r="149">
          <cell r="AG149" t="str">
            <v>J9</v>
          </cell>
          <cell r="AH149">
            <v>84.332050000000052</v>
          </cell>
          <cell r="AI149">
            <v>0</v>
          </cell>
          <cell r="AJ149" t="str">
            <v>J-Power Plant</v>
          </cell>
        </row>
        <row r="150">
          <cell r="AG150" t="str">
            <v>J10</v>
          </cell>
          <cell r="AH150">
            <v>338.53868</v>
          </cell>
          <cell r="AI150">
            <v>0</v>
          </cell>
          <cell r="AJ150" t="str">
            <v>J-Power Plant</v>
          </cell>
        </row>
        <row r="151">
          <cell r="AG151" t="str">
            <v>J11</v>
          </cell>
          <cell r="AH151">
            <v>17.88</v>
          </cell>
          <cell r="AI151">
            <v>0</v>
          </cell>
          <cell r="AJ151" t="str">
            <v>J-Power Plant</v>
          </cell>
        </row>
        <row r="152">
          <cell r="AG152" t="str">
            <v>J12</v>
          </cell>
          <cell r="AH152">
            <v>40</v>
          </cell>
          <cell r="AI152">
            <v>0</v>
          </cell>
          <cell r="AJ152" t="str">
            <v>J-Power Plant</v>
          </cell>
        </row>
        <row r="156">
          <cell r="AG156" t="str">
            <v>J13</v>
          </cell>
          <cell r="AH156">
            <v>108</v>
          </cell>
          <cell r="AI156">
            <v>0</v>
          </cell>
          <cell r="AJ156" t="str">
            <v>J-Power Plant</v>
          </cell>
        </row>
        <row r="157">
          <cell r="AG157" t="str">
            <v>J15</v>
          </cell>
          <cell r="AH157">
            <v>327</v>
          </cell>
          <cell r="AI157">
            <v>0</v>
          </cell>
          <cell r="AJ157" t="str">
            <v>J-Power Plant</v>
          </cell>
        </row>
        <row r="159">
          <cell r="AG159" t="str">
            <v>J16</v>
          </cell>
          <cell r="AH159">
            <v>70.442775699999999</v>
          </cell>
          <cell r="AI159">
            <v>1225</v>
          </cell>
          <cell r="AJ159" t="str">
            <v>J-Power Plant</v>
          </cell>
        </row>
        <row r="160">
          <cell r="AG160" t="str">
            <v>J17</v>
          </cell>
          <cell r="AH160">
            <v>56.26</v>
          </cell>
          <cell r="AI160">
            <v>13254.5</v>
          </cell>
          <cell r="AJ160" t="str">
            <v>J-Power Plant</v>
          </cell>
        </row>
        <row r="161">
          <cell r="AG161" t="str">
            <v>J18</v>
          </cell>
          <cell r="AH161">
            <v>260.86309925</v>
          </cell>
          <cell r="AI161">
            <v>33638.5</v>
          </cell>
          <cell r="AJ161" t="str">
            <v>J-Power Plant</v>
          </cell>
        </row>
        <row r="162">
          <cell r="AG162" t="str">
            <v>J19</v>
          </cell>
          <cell r="AH162">
            <v>356.84672800000004</v>
          </cell>
          <cell r="AI162">
            <v>12985</v>
          </cell>
          <cell r="AJ162" t="str">
            <v>J-Power Plant</v>
          </cell>
        </row>
        <row r="163">
          <cell r="AG163" t="str">
            <v>J20</v>
          </cell>
          <cell r="AH163">
            <v>170.0266695</v>
          </cell>
          <cell r="AI163">
            <v>735</v>
          </cell>
          <cell r="AJ163" t="str">
            <v>J-Power Plant</v>
          </cell>
        </row>
        <row r="164">
          <cell r="AG164" t="str">
            <v>J21</v>
          </cell>
          <cell r="AH164">
            <v>359.0632425</v>
          </cell>
          <cell r="AI164">
            <v>0</v>
          </cell>
          <cell r="AJ164" t="str">
            <v>J-Power Plant</v>
          </cell>
        </row>
        <row r="165">
          <cell r="AG165" t="str">
            <v>J22</v>
          </cell>
          <cell r="AH165">
            <v>40</v>
          </cell>
          <cell r="AI165">
            <v>0</v>
          </cell>
          <cell r="AJ165" t="str">
            <v>J-Power Plant</v>
          </cell>
        </row>
        <row r="169">
          <cell r="AG169" t="str">
            <v>C10</v>
          </cell>
          <cell r="AH169">
            <v>274.71627199999995</v>
          </cell>
          <cell r="AI169">
            <v>3185</v>
          </cell>
          <cell r="AJ169" t="str">
            <v>C-Works</v>
          </cell>
        </row>
        <row r="170">
          <cell r="AG170" t="str">
            <v>C11</v>
          </cell>
          <cell r="AH170">
            <v>39.458399999999997</v>
          </cell>
          <cell r="AI170">
            <v>0</v>
          </cell>
          <cell r="AJ170" t="str">
            <v>C-Works</v>
          </cell>
        </row>
        <row r="171">
          <cell r="AG171" t="str">
            <v>C12</v>
          </cell>
          <cell r="AH171">
            <v>97.174571999999998</v>
          </cell>
          <cell r="AI171">
            <v>0</v>
          </cell>
          <cell r="AJ171" t="str">
            <v>C-Works</v>
          </cell>
        </row>
        <row r="174">
          <cell r="AG174" t="str">
            <v>C10</v>
          </cell>
          <cell r="AH174">
            <v>281.95999999999998</v>
          </cell>
          <cell r="AI174">
            <v>0</v>
          </cell>
          <cell r="AJ174" t="str">
            <v>C-Works</v>
          </cell>
        </row>
        <row r="175">
          <cell r="AG175" t="str">
            <v>C11</v>
          </cell>
          <cell r="AH175">
            <v>119.25628</v>
          </cell>
          <cell r="AI175">
            <v>0</v>
          </cell>
          <cell r="AJ175" t="str">
            <v>C-Works</v>
          </cell>
        </row>
        <row r="176">
          <cell r="AG176" t="str">
            <v>C11</v>
          </cell>
          <cell r="AH176">
            <v>56.942028000000001</v>
          </cell>
          <cell r="AI176">
            <v>0</v>
          </cell>
          <cell r="AJ176" t="str">
            <v>C-Works</v>
          </cell>
        </row>
        <row r="179">
          <cell r="AG179" t="str">
            <v>C13</v>
          </cell>
          <cell r="AH179">
            <v>55</v>
          </cell>
          <cell r="AI179">
            <v>0</v>
          </cell>
          <cell r="AJ179" t="str">
            <v>C-Works</v>
          </cell>
        </row>
        <row r="180">
          <cell r="AG180" t="str">
            <v>C14</v>
          </cell>
          <cell r="AH180">
            <v>295</v>
          </cell>
          <cell r="AI180">
            <v>0</v>
          </cell>
          <cell r="AJ180" t="str">
            <v>C-Works</v>
          </cell>
        </row>
        <row r="181">
          <cell r="AG181" t="str">
            <v>C15</v>
          </cell>
          <cell r="AH181">
            <v>226.60000000000002</v>
          </cell>
          <cell r="AI181">
            <v>0</v>
          </cell>
          <cell r="AJ181" t="str">
            <v>C-Works</v>
          </cell>
        </row>
        <row r="187">
          <cell r="AG187" t="str">
            <v>S1</v>
          </cell>
          <cell r="AH187">
            <v>7465.3335900000002</v>
          </cell>
          <cell r="AI187">
            <v>3364000</v>
          </cell>
          <cell r="AJ187" t="str">
            <v>Power Plant Electrical System</v>
          </cell>
        </row>
        <row r="189">
          <cell r="AG189" t="str">
            <v>S4</v>
          </cell>
          <cell r="AH189">
            <v>177.78119000000001</v>
          </cell>
          <cell r="AI189">
            <v>0</v>
          </cell>
          <cell r="AJ189" t="str">
            <v>Power Plant Electrical System</v>
          </cell>
        </row>
        <row r="190">
          <cell r="AG190" t="str">
            <v>S5</v>
          </cell>
          <cell r="AH190">
            <v>328.5</v>
          </cell>
          <cell r="AI190">
            <v>0</v>
          </cell>
          <cell r="AJ190" t="str">
            <v>Power Plant Electrical System</v>
          </cell>
        </row>
        <row r="196">
          <cell r="AG196" t="str">
            <v>C16</v>
          </cell>
          <cell r="AH196">
            <v>71.391559999999998</v>
          </cell>
          <cell r="AI196">
            <v>0</v>
          </cell>
          <cell r="AJ196" t="str">
            <v>C-Works</v>
          </cell>
        </row>
        <row r="197">
          <cell r="AG197" t="str">
            <v>C17</v>
          </cell>
          <cell r="AH197">
            <v>56.535959999999996</v>
          </cell>
          <cell r="AI197">
            <v>34748.35</v>
          </cell>
          <cell r="AJ197" t="str">
            <v>C-Works</v>
          </cell>
        </row>
        <row r="198">
          <cell r="AG198" t="str">
            <v>C18</v>
          </cell>
          <cell r="AH198">
            <v>495.43650000000002</v>
          </cell>
          <cell r="AI198">
            <v>64102.350000000006</v>
          </cell>
          <cell r="AJ198" t="str">
            <v>C-Works</v>
          </cell>
        </row>
        <row r="199">
          <cell r="AG199" t="str">
            <v>C19</v>
          </cell>
          <cell r="AH199">
            <v>4.8230000000000004</v>
          </cell>
          <cell r="AI199">
            <v>360861.8</v>
          </cell>
          <cell r="AJ199" t="str">
            <v>C-Works</v>
          </cell>
        </row>
        <row r="201">
          <cell r="AG201" t="str">
            <v>C20</v>
          </cell>
          <cell r="AH201">
            <v>73.957000000000008</v>
          </cell>
          <cell r="AI201">
            <v>0</v>
          </cell>
          <cell r="AJ201" t="str">
            <v>C-Works</v>
          </cell>
        </row>
        <row r="203">
          <cell r="AG203" t="str">
            <v>C21</v>
          </cell>
          <cell r="AH203">
            <v>52.416000000000004</v>
          </cell>
          <cell r="AI203">
            <v>0</v>
          </cell>
          <cell r="AJ203" t="str">
            <v>C-Works</v>
          </cell>
        </row>
        <row r="205">
          <cell r="AG205" t="str">
            <v>C24</v>
          </cell>
          <cell r="AH205">
            <v>18.8825</v>
          </cell>
          <cell r="AI205">
            <v>0</v>
          </cell>
          <cell r="AJ205" t="str">
            <v>C-Works</v>
          </cell>
        </row>
        <row r="206">
          <cell r="AG206" t="str">
            <v>C25</v>
          </cell>
          <cell r="AH206">
            <v>15.2685</v>
          </cell>
          <cell r="AI206">
            <v>0</v>
          </cell>
          <cell r="AJ206" t="str">
            <v>C-Works</v>
          </cell>
        </row>
        <row r="208">
          <cell r="AG208" t="str">
            <v>C26</v>
          </cell>
          <cell r="AH208">
            <v>44.271500000000003</v>
          </cell>
          <cell r="AI208">
            <v>0</v>
          </cell>
          <cell r="AJ208" t="str">
            <v>C-Works</v>
          </cell>
        </row>
        <row r="209">
          <cell r="AG209" t="str">
            <v>C27</v>
          </cell>
          <cell r="AH209">
            <v>161.40799999999999</v>
          </cell>
          <cell r="AI209">
            <v>9880</v>
          </cell>
          <cell r="AJ209" t="str">
            <v>C-Works</v>
          </cell>
        </row>
        <row r="215">
          <cell r="AG215" t="str">
            <v>C28</v>
          </cell>
          <cell r="AH215">
            <v>7.2000000000000008E-2</v>
          </cell>
          <cell r="AI215">
            <v>0</v>
          </cell>
          <cell r="AJ215" t="str">
            <v>C-Works</v>
          </cell>
        </row>
        <row r="216">
          <cell r="AG216" t="str">
            <v>C29</v>
          </cell>
          <cell r="AH216">
            <v>5.391</v>
          </cell>
          <cell r="AI216">
            <v>0</v>
          </cell>
          <cell r="AJ216" t="str">
            <v>C-Works</v>
          </cell>
        </row>
        <row r="217">
          <cell r="AG217" t="str">
            <v>C30</v>
          </cell>
          <cell r="AH217">
            <v>27.161999999999999</v>
          </cell>
          <cell r="AI217">
            <v>0</v>
          </cell>
          <cell r="AJ217" t="str">
            <v>C-Works</v>
          </cell>
        </row>
        <row r="218">
          <cell r="AG218" t="str">
            <v>C31</v>
          </cell>
          <cell r="AH218">
            <v>6.0030000000000001</v>
          </cell>
          <cell r="AI218">
            <v>0</v>
          </cell>
          <cell r="AJ218" t="str">
            <v>C-Works</v>
          </cell>
        </row>
        <row r="220">
          <cell r="AG220" t="str">
            <v>C32</v>
          </cell>
          <cell r="AH220">
            <v>5.301000000000001</v>
          </cell>
          <cell r="AI220">
            <v>0</v>
          </cell>
          <cell r="AJ220" t="str">
            <v>C-Works</v>
          </cell>
        </row>
        <row r="222">
          <cell r="AG222" t="str">
            <v>C33</v>
          </cell>
          <cell r="AH222">
            <v>3.141</v>
          </cell>
          <cell r="AI222">
            <v>0</v>
          </cell>
          <cell r="AJ222" t="str">
            <v>C-Works</v>
          </cell>
        </row>
        <row r="224">
          <cell r="AG224" t="str">
            <v>C36</v>
          </cell>
          <cell r="AH224">
            <v>1.728</v>
          </cell>
          <cell r="AI224">
            <v>0</v>
          </cell>
          <cell r="AJ224" t="str">
            <v>C-Works</v>
          </cell>
        </row>
        <row r="225">
          <cell r="AG225" t="str">
            <v>C37</v>
          </cell>
          <cell r="AH225">
            <v>1.071</v>
          </cell>
          <cell r="AI225">
            <v>0</v>
          </cell>
          <cell r="AJ225" t="str">
            <v>C-Works</v>
          </cell>
        </row>
        <row r="227">
          <cell r="AG227" t="str">
            <v>C38</v>
          </cell>
          <cell r="AH227">
            <v>3.3299999999999996</v>
          </cell>
          <cell r="AI227">
            <v>0</v>
          </cell>
          <cell r="AJ227" t="str">
            <v>C-Works</v>
          </cell>
        </row>
        <row r="228">
          <cell r="AG228" t="str">
            <v>C39</v>
          </cell>
          <cell r="AH228">
            <v>11.700000000000001</v>
          </cell>
          <cell r="AI228">
            <v>0</v>
          </cell>
          <cell r="AJ228" t="str">
            <v>C-Works</v>
          </cell>
        </row>
        <row r="234">
          <cell r="AG234" t="str">
            <v>C40</v>
          </cell>
          <cell r="AH234">
            <v>12.048</v>
          </cell>
          <cell r="AI234">
            <v>0</v>
          </cell>
          <cell r="AJ234" t="str">
            <v>C-Works</v>
          </cell>
        </row>
        <row r="235">
          <cell r="AG235" t="str">
            <v>C41</v>
          </cell>
          <cell r="AH235">
            <v>25.44</v>
          </cell>
          <cell r="AI235">
            <v>0</v>
          </cell>
          <cell r="AJ235" t="str">
            <v>C-Works</v>
          </cell>
        </row>
        <row r="236">
          <cell r="AG236" t="str">
            <v>C42</v>
          </cell>
          <cell r="AH236">
            <v>4.2880000000000003</v>
          </cell>
          <cell r="AI236">
            <v>0</v>
          </cell>
          <cell r="AJ236" t="str">
            <v>C-Works</v>
          </cell>
        </row>
        <row r="238">
          <cell r="AG238" t="str">
            <v>C43</v>
          </cell>
          <cell r="AH238">
            <v>2.952</v>
          </cell>
          <cell r="AI238">
            <v>0</v>
          </cell>
          <cell r="AJ238" t="str">
            <v>C-Works</v>
          </cell>
        </row>
        <row r="242">
          <cell r="AG242" t="str">
            <v>C44</v>
          </cell>
          <cell r="AH242">
            <v>207.64983000000001</v>
          </cell>
          <cell r="AI242">
            <v>147705</v>
          </cell>
          <cell r="AJ242" t="str">
            <v>C-Works</v>
          </cell>
        </row>
        <row r="249">
          <cell r="AG249" t="str">
            <v>D1</v>
          </cell>
          <cell r="AH249">
            <v>562.54999999999995</v>
          </cell>
          <cell r="AI249">
            <v>0</v>
          </cell>
          <cell r="AJ249" t="str">
            <v>Establishments</v>
          </cell>
        </row>
        <row r="250">
          <cell r="AG250" t="str">
            <v>D2</v>
          </cell>
          <cell r="AH250">
            <v>204.19</v>
          </cell>
          <cell r="AI250">
            <v>0</v>
          </cell>
          <cell r="AJ250" t="str">
            <v>Establishments</v>
          </cell>
        </row>
        <row r="251">
          <cell r="AG251" t="str">
            <v>D4</v>
          </cell>
          <cell r="AH251">
            <v>395.14</v>
          </cell>
          <cell r="AI251">
            <v>0</v>
          </cell>
          <cell r="AJ251" t="str">
            <v>Establishments</v>
          </cell>
        </row>
        <row r="252">
          <cell r="AG252" t="str">
            <v>D5</v>
          </cell>
          <cell r="AH252">
            <v>53.779999999999994</v>
          </cell>
          <cell r="AI252">
            <v>0</v>
          </cell>
          <cell r="AJ252" t="str">
            <v>Establishments</v>
          </cell>
        </row>
        <row r="254">
          <cell r="AG254" t="str">
            <v>T1</v>
          </cell>
          <cell r="AH254">
            <v>1789.2299999999998</v>
          </cell>
          <cell r="AI254">
            <v>0</v>
          </cell>
          <cell r="AJ254" t="str">
            <v>Suspence</v>
          </cell>
        </row>
        <row r="255">
          <cell r="AG255" t="str">
            <v>L1</v>
          </cell>
          <cell r="AH255">
            <v>0</v>
          </cell>
          <cell r="AI255">
            <v>0</v>
          </cell>
          <cell r="AJ255" t="str">
            <v>Rent &amp; Reciepts</v>
          </cell>
        </row>
        <row r="261">
          <cell r="AG261" t="str">
            <v>I1</v>
          </cell>
          <cell r="AH261">
            <v>2406.4300000000003</v>
          </cell>
          <cell r="AI261">
            <v>0</v>
          </cell>
          <cell r="AJ261" t="str">
            <v>IDC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s"/>
      <sheetName val="Tariff"/>
      <sheetName val="cost"/>
      <sheetName val="IDC"/>
      <sheetName val="P&amp;L"/>
      <sheetName val="BS"/>
      <sheetName val="CF"/>
      <sheetName val="WC"/>
      <sheetName val="Loan"/>
      <sheetName val="Ratios"/>
      <sheetName val="EPC phase"/>
      <sheetName val="Sheet1"/>
    </sheetNames>
    <sheetDataSet>
      <sheetData sheetId="0" refreshError="1"/>
      <sheetData sheetId="1" refreshError="1"/>
      <sheetData sheetId="2" refreshError="1">
        <row r="142">
          <cell r="G142">
            <v>1383.4722673388696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ler Summary (SGD)"/>
      <sheetName val="Seller Summary"/>
      <sheetName val="Summary"/>
      <sheetName val="Issues"/>
      <sheetName val="Yield"/>
      <sheetName val="PIRR"/>
      <sheetName val="EIRR"/>
      <sheetName val="Terminal Value"/>
      <sheetName val="Cash Flow"/>
      <sheetName val="Fund P&amp;L"/>
      <sheetName val="Asset P&amp;L"/>
      <sheetName val="BS"/>
      <sheetName val="P&amp;L"/>
      <sheetName val="Assumptions"/>
      <sheetName val="Utilities"/>
      <sheetName val="Occupancy"/>
      <sheetName val="Sheet3 (2)"/>
      <sheetName val="Sheet1"/>
      <sheetName val="Evaluation v6"/>
      <sheetName val="NO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">
          <cell r="B1">
            <v>10000</v>
          </cell>
        </row>
      </sheetData>
      <sheetData sheetId="14"/>
      <sheetData sheetId="15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03"/>
      <sheetName val="405"/>
      <sheetName val="427"/>
      <sheetName val="Control"/>
      <sheetName val="499_1165"/>
      <sheetName val="Projects"/>
      <sheetName val="VSP PURCHASE CAPEX BLDG EXEMPTE"/>
      <sheetName val="VISION 2000"/>
      <sheetName val="1_OBJ98 "/>
      <sheetName val="1-OBJ98 "/>
      <sheetName val="Dep"/>
      <sheetName val="WGE P&amp;E"/>
      <sheetName val="Actuals_by_Job"/>
      <sheetName val="Heads_Equiv_QI"/>
      <sheetName val="PT_Heads_SD"/>
      <sheetName val="Month"/>
      <sheetName val="Outlook"/>
      <sheetName val="ANALYSIS"/>
      <sheetName val="Model"/>
      <sheetName val="Sheet1"/>
      <sheetName val="CRITERIA1"/>
      <sheetName val="Inputs &amp; Summary Output"/>
      <sheetName val="Broad Refresher Model"/>
      <sheetName val="AS-Inventory"/>
      <sheetName val="Valuation"/>
      <sheetName val="Assumptions"/>
      <sheetName val="TB"/>
      <sheetName val="SBI"/>
      <sheetName val="BHANDUP"/>
      <sheetName val="ICICI"/>
      <sheetName val="HDFC"/>
      <sheetName val="#REF"/>
      <sheetName val="Index"/>
      <sheetName val="Sheet3"/>
      <sheetName val="Cash Flow Statement"/>
      <sheetName val="CONTRN BY DISTRICT"/>
      <sheetName val="Setup"/>
      <sheetName val="FORM7"/>
      <sheetName val="FINAL"/>
      <sheetName val="MOE"/>
      <sheetName val="Scenarios"/>
      <sheetName val="Challan"/>
      <sheetName val="Lists"/>
      <sheetName val="Review_Aug06(sum)"/>
      <sheetName val="Ref Table"/>
      <sheetName val="OCT 11-OB-PO's"/>
      <sheetName val="UK"/>
      <sheetName val="Cons-K"/>
      <sheetName val="Fcst vs Budgets"/>
      <sheetName val="G4moma"/>
      <sheetName val="mktshares"/>
      <sheetName val="graphs"/>
      <sheetName val="MAT-09"/>
      <sheetName val="SolahartIndustries"/>
      <sheetName val="AcqBS"/>
      <sheetName val="22 UK"/>
      <sheetName val="Pricing Notes"/>
      <sheetName val="Customize Your Purchase Order"/>
      <sheetName val="Excess Calc"/>
      <sheetName val="NSLPOWER  LTD "/>
      <sheetName val="INDUR TDS_08_09"/>
      <sheetName val="Denierwise pdn"/>
      <sheetName val="Raw Material Details"/>
      <sheetName val="Aggregate trends "/>
      <sheetName val="Aggregate (Mthly) "/>
      <sheetName val="Producerwise trends"/>
      <sheetName val="Quarterly Print"/>
      <sheetName val="WKG QTLY PRDN"/>
      <sheetName val="pfy specialty denier-wise"/>
      <sheetName val="pfy commodity denier-wise"/>
      <sheetName val="Aggregate trends(DELETE)"/>
      <sheetName val="Aggregate (Mthly) (DELETE)"/>
      <sheetName val="Producerwise trends (DELETE)"/>
      <sheetName val="producerwise prodn(DELETE)"/>
      <sheetName val="Basic"/>
      <sheetName val="Naphtha-SOTM"/>
      <sheetName val="Domestic"/>
      <sheetName val="Int-Bloomberg-Daily"/>
      <sheetName val="Int-Bloomberg-mthly"/>
      <sheetName val="Term Contract Premiums"/>
      <sheetName val="Int Daily"/>
      <sheetName val="International"/>
      <sheetName val="naphtha-prices-pt"/>
      <sheetName val="Dom Weekly"/>
      <sheetName val="Price Product"/>
      <sheetName val="cost-to-user info"/>
      <sheetName val="Price Product-new graph"/>
      <sheetName val="UPDATE"/>
      <sheetName val="Naphtha-SOTM-old"/>
      <sheetName val="Sheet2"/>
      <sheetName val="Naphtha-PT"/>
      <sheetName val="International-Bloomberg-mthly"/>
      <sheetName val="repor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 refreshError="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l repayment"/>
      <sheetName val="EVA"/>
      <sheetName val="Cash Flow Statement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Directors"/>
      <sheetName val="BS"/>
      <sheetName val="Sch A"/>
      <sheetName val="Sch B"/>
      <sheetName val="Sch C-G"/>
      <sheetName val="CF"/>
      <sheetName val="BSA"/>
      <sheetName val="TB"/>
      <sheetName val="Sch H - Notes"/>
      <sheetName val="Dep"/>
      <sheetName val="Assumptions"/>
      <sheetName val="ControlPanel"/>
      <sheetName val="P&amp;L"/>
      <sheetName val="cost"/>
      <sheetName val="fidelity"/>
      <sheetName val="Sheet1"/>
      <sheetName val="PARTY DETAILS"/>
      <sheetName val="GFIL Final Accounts 2005-Sep-30"/>
      <sheetName val="CGain-2004"/>
      <sheetName val="Com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H1">
            <v>1</v>
          </cell>
          <cell r="I1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ject"/>
      <sheetName val="FORM II"/>
      <sheetName val="FORM III"/>
      <sheetName val="FORM IV"/>
      <sheetName val="FORM V"/>
      <sheetName val="FORM VI"/>
      <sheetName val="NWC"/>
      <sheetName val="CASH FLOW"/>
      <sheetName val="MPBF"/>
      <sheetName val="DSCR"/>
      <sheetName val="BEP"/>
      <sheetName val="DEP"/>
      <sheetName val="DSCR SENSITIVITY"/>
      <sheetName val="BEP SENSITIVITY"/>
      <sheetName val="TL Total"/>
      <sheetName val="TL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tions"/>
      <sheetName val="Int+Dep+Tax"/>
      <sheetName val="Financials"/>
      <sheetName val="CERC"/>
      <sheetName val="Revenue &amp; Working Capital"/>
      <sheetName val="Summary"/>
      <sheetName val="Total Comp"/>
    </sheetNames>
    <sheetDataSet>
      <sheetData sheetId="0"/>
      <sheetData sheetId="1"/>
      <sheetData sheetId="2">
        <row r="144">
          <cell r="G144">
            <v>0</v>
          </cell>
        </row>
        <row r="145">
          <cell r="G145">
            <v>0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WER"/>
      <sheetName val="SAL"/>
      <sheetName val="IRR"/>
      <sheetName val="INTT"/>
      <sheetName val="MARGIN"/>
      <sheetName val="DEP"/>
      <sheetName val="BALSHET"/>
      <sheetName val="PRE-OP"/>
      <sheetName val="MFA"/>
      <sheetName val="Building"/>
      <sheetName val="MACH"/>
      <sheetName val="COST"/>
      <sheetName val="ASS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-Inv Summary"/>
      <sheetName val="CP-Espat details"/>
      <sheetName val="CP-AREMS"/>
      <sheetName val="Proj_Mgmt_Summary"/>
      <sheetName val="Proj_Mgmt_Data"/>
      <sheetName val="Gen.Mgmt.Exp"/>
      <sheetName val="Gen.Mgmt-Sal"/>
      <sheetName val="Mrkt_Data sum"/>
      <sheetName val="Mrkting_Data"/>
      <sheetName val="Revenue_Data"/>
      <sheetName val="Inv_Data"/>
      <sheetName val="Invoi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isional Result"/>
      <sheetName val="Result_Analysis"/>
      <sheetName val="Working"/>
      <sheetName val="Sales"/>
      <sheetName val="Sales analysis"/>
      <sheetName val="Gen. exp"/>
      <sheetName val="Corp. Mgt."/>
      <sheetName val="Emp. Remun."/>
      <sheetName val="Depreciation"/>
      <sheetName val="Intt_Fin charges"/>
      <sheetName val="Bond Intt."/>
      <sheetName val="Staff cost"/>
      <sheetName val="Staff cost-prov."/>
      <sheetName val="Other exp."/>
      <sheetName val="Bond Incen."/>
      <sheetName val="Intt.-saving"/>
      <sheetName val="MAT"/>
      <sheetName val="actuarial"/>
      <sheetName val="Doubtful Debts"/>
      <sheetName val="analysis"/>
      <sheetName val="analysis (2)"/>
    </sheetNames>
    <sheetDataSet>
      <sheetData sheetId="0" refreshError="1"/>
      <sheetData sheetId="1" refreshError="1"/>
      <sheetData sheetId="2"/>
      <sheetData sheetId="3"/>
      <sheetData sheetId="4" refreshError="1"/>
      <sheetData sheetId="5"/>
      <sheetData sheetId="6" refreshError="1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Assumptions"/>
      <sheetName val="Yield-OMV"/>
      <sheetName val="Yield-NTA"/>
      <sheetName val="PIRR"/>
      <sheetName val="EIRR"/>
      <sheetName val="Terminal Value"/>
      <sheetName val="Cash Flow - Fund"/>
      <sheetName val="Cash Flow - Fund View"/>
      <sheetName val="Enterprise Cash Flow"/>
      <sheetName val="BS"/>
      <sheetName val="P&amp;L"/>
      <sheetName val="Adjusted P&amp;L"/>
      <sheetName val="variance"/>
    </sheetNames>
    <sheetDataSet>
      <sheetData sheetId="0"/>
      <sheetData sheetId="1">
        <row r="1">
          <cell r="C1">
            <v>10000000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P&amp;L"/>
      <sheetName val="CFS"/>
      <sheetName val="Sch A-B"/>
      <sheetName val="Sch C"/>
      <sheetName val="Sch D-J"/>
      <sheetName val="Sch K-O"/>
      <sheetName val="Abstract"/>
      <sheetName val="Groupings"/>
      <sheetName val="TrailBal"/>
      <sheetName val="#REF"/>
      <sheetName val="B&amp;S31-03-0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"/>
      <sheetName val="Assumptions"/>
      <sheetName val="INR FS"/>
      <sheetName val="Sensitivity controls"/>
      <sheetName val="DDM"/>
      <sheetName val="New FS"/>
      <sheetName val="Company Sheets&gt;&gt;&gt;"/>
      <sheetName val="Construction"/>
      <sheetName val="Debt Rept."/>
      <sheetName val="Normative Tariff"/>
      <sheetName val="Working Capital for AIM"/>
      <sheetName val="DSCR &amp; Dividend"/>
      <sheetName val="Depn &amp; Taxes"/>
      <sheetName val="Output"/>
    </sheetNames>
    <sheetDataSet>
      <sheetData sheetId="0"/>
      <sheetData sheetId="1"/>
      <sheetData sheetId="2"/>
      <sheetData sheetId="3">
        <row r="4">
          <cell r="C4">
            <v>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ice"/>
      <sheetName val="Sensitivity controls"/>
      <sheetName val="DDM"/>
      <sheetName val="Consolidated FS"/>
      <sheetName val="ASSUMPTIONS"/>
      <sheetName val="Company Sheets&gt;&gt;&gt;"/>
      <sheetName val="CONSTRUCTION"/>
      <sheetName val="INR FS"/>
      <sheetName val="Working Capital for AIM"/>
      <sheetName val="CERC TARIFF"/>
      <sheetName val="DEPRECIATION &amp; TAXES"/>
      <sheetName val="DEBT"/>
      <sheetName val="DSCR etc."/>
      <sheetName val="Summary"/>
    </sheetNames>
    <sheetDataSet>
      <sheetData sheetId="0" refreshError="1"/>
      <sheetData sheetId="1">
        <row r="4">
          <cell r="B4">
            <v>3</v>
          </cell>
        </row>
      </sheetData>
      <sheetData sheetId="2" refreshError="1"/>
      <sheetData sheetId="3" refreshError="1"/>
      <sheetData sheetId="4">
        <row r="58">
          <cell r="L58">
            <v>40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f"/>
      <sheetName val="Top Sheet"/>
      <sheetName val="Veeravalli"/>
      <sheetName val="Inkollu"/>
      <sheetName val="Edlapadu"/>
      <sheetName val="Pulivendula"/>
      <sheetName val="Inkollu Weaving"/>
      <sheetName val="Chandole"/>
      <sheetName val="Edlapadu Weaving"/>
      <sheetName val="Budampadu"/>
      <sheetName val="Debtors Not Taken"/>
      <sheetName val="Gurajala"/>
      <sheetName val="Khamam"/>
      <sheetName val="Bhainsa"/>
      <sheetName val="Sheet1"/>
      <sheetName val="Increased debtors"/>
      <sheetName val="FUELCONS"/>
      <sheetName val="Sheet1-!!!"/>
      <sheetName val="Sheet1-!!!!!"/>
      <sheetName val="RESOIL-DELETE!!!!!"/>
      <sheetName val="REFCAPAC-DELETE!!!!!"/>
      <sheetName val="REFTHROU-DELETE!!!!!"/>
      <sheetName val="Oil prices"/>
      <sheetName val="OILPRODT-DELETE!!!!!"/>
      <sheetName val="OILCONST-DELETE!!!!!"/>
      <sheetName val="403"/>
      <sheetName val="405"/>
      <sheetName val="427"/>
      <sheetName val="Control"/>
      <sheetName val="499_1165"/>
      <sheetName val="Projects"/>
      <sheetName val="VSP PURCHASE CAPEX BLDG EXEMPTE"/>
      <sheetName val="VISION 2000"/>
      <sheetName val="1_OBJ98 "/>
      <sheetName val="1-OBJ98 "/>
      <sheetName val="Dep"/>
      <sheetName val="WGE P&amp;E"/>
      <sheetName val="Actuals_by_Job"/>
      <sheetName val="Heads_Equiv_QI"/>
      <sheetName val="PT_Heads_SD"/>
      <sheetName val="Month"/>
      <sheetName val="Outlook"/>
      <sheetName val="ANALYSIS"/>
      <sheetName val="Model"/>
      <sheetName val="CRITERIA1"/>
      <sheetName val="Inputs &amp; Summary Output"/>
      <sheetName val="Broad Refresher Model"/>
      <sheetName val="AS-Inventory"/>
      <sheetName val="Valuation"/>
      <sheetName val="Assumptions"/>
      <sheetName val="TB"/>
      <sheetName val="SBI"/>
      <sheetName val="BHANDUP"/>
      <sheetName val="ICICI"/>
      <sheetName val="HDFC"/>
      <sheetName val="#REF"/>
      <sheetName val="Index"/>
      <sheetName val="Sheet3"/>
      <sheetName val="Cash Flow Statement"/>
      <sheetName val="CONTRN BY DISTRICT"/>
      <sheetName val="Setup"/>
      <sheetName val="FORM7"/>
      <sheetName val="FINAL"/>
      <sheetName val="MOE"/>
      <sheetName val="Scenarios"/>
      <sheetName val="Challan"/>
      <sheetName val="Lists"/>
      <sheetName val="Review_Aug06(sum)"/>
      <sheetName val="Ref Table"/>
      <sheetName val="OCT 11-OB-PO's"/>
      <sheetName val="UK"/>
      <sheetName val="Cons-K"/>
      <sheetName val="Fcst vs Budgets"/>
      <sheetName val="G4moma"/>
      <sheetName val="mktshares"/>
      <sheetName val="graphs"/>
      <sheetName val="MAT-09"/>
      <sheetName val="SolahartIndustries"/>
      <sheetName val="AcqBS"/>
      <sheetName val="22 UK"/>
      <sheetName val="Pricing Notes"/>
      <sheetName val="Customize Your Purchase Order"/>
      <sheetName val="Excess Calc"/>
      <sheetName val="NSLPOWER  LTD "/>
      <sheetName val="INDUR TDS_08_09"/>
      <sheetName val="Denierwise pdn"/>
      <sheetName val="Raw Material Details"/>
      <sheetName val="Aggregate trends "/>
      <sheetName val="Aggregate (Mthly) "/>
      <sheetName val="Producerwise trends"/>
      <sheetName val="Quarterly Print"/>
      <sheetName val="WKG QTLY PRDN"/>
      <sheetName val="pfy specialty denier-wise"/>
      <sheetName val="pfy commodity denier-wise"/>
      <sheetName val="Aggregate trends(DELETE)"/>
      <sheetName val="Aggregate (Mthly) (DELETE)"/>
      <sheetName val="Producerwise trends (DELETE)"/>
      <sheetName val="producerwise prodn(DELETE)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DA02"/>
      <sheetName val="Cowise vtywise prod(mthly)"/>
      <sheetName val="Varietywise prod (monthly) "/>
      <sheetName val="Varietywise prod (annual)"/>
      <sheetName val="Cowise prod (monthly)"/>
      <sheetName val="Cowise prod (annual)"/>
      <sheetName val="Production (annual)"/>
      <sheetName val="Auto"/>
      <sheetName val="Tyre1"/>
      <sheetName val="Sugar-Customs"/>
      <sheetName val="Sugar-Excise"/>
      <sheetName val="dyes"/>
      <sheetName val="Auto1"/>
      <sheetName val="Capital goods"/>
      <sheetName val="Tyre"/>
      <sheetName val="Fibres"/>
      <sheetName val="Petroleum"/>
      <sheetName val="Steel "/>
      <sheetName val="Steel 1"/>
      <sheetName val="Paper"/>
      <sheetName val="Paper1"/>
      <sheetName val="Paper2"/>
      <sheetName val="Cotton (prices &amp; Duty)"/>
      <sheetName val="General"/>
      <sheetName val="NFM"/>
      <sheetName val="Petrochemicals"/>
      <sheetName val="Chemicals"/>
      <sheetName val="Sheet1"/>
      <sheetName val="Cigarettes"/>
      <sheetName val="Power Cables"/>
      <sheetName val="Durables"/>
      <sheetName val="Non-Durables"/>
      <sheetName val="Cosmetics &amp; Toiletries"/>
      <sheetName val="Cement"/>
      <sheetName val="Pharma-Excise "/>
      <sheetName val="Pharma-Import "/>
      <sheetName val="Telecom Equipment"/>
      <sheetName val="HW &amp; SW"/>
      <sheetName val="HW &amp; SW Workings (2000-01)"/>
      <sheetName val="HW &amp; SW Workings (1999-2000)"/>
      <sheetName val="HW &amp; SW Workings (1998-99)"/>
      <sheetName val="Chelliah Committee Excise Dutie"/>
      <sheetName val="Chelliah Committee Import Dutie"/>
      <sheetName val="Sheet1 (2)"/>
      <sheetName val="AS-Inventory"/>
      <sheetName val="Ntoe on Res &amp; Surplus"/>
      <sheetName val="Sheet2"/>
      <sheetName val="Control"/>
      <sheetName val="405"/>
      <sheetName val="427"/>
      <sheetName val="40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CHECKS"/>
      <sheetName val="LOG"/>
      <sheetName val="DEBT PROFILE SUMMARY"/>
      <sheetName val="MACROS&amp;SENSITIVITIES"/>
      <sheetName val="ASSUMPTIONS 1"/>
      <sheetName val="ASSUMPTIONS 2"/>
      <sheetName val="PROJECT COST"/>
      <sheetName val="O&amp;M ASSUMPTIONS"/>
      <sheetName val="Sponsor Returns"/>
      <sheetName val="Returns"/>
      <sheetName val="DEBT FINANCE PLAN"/>
      <sheetName val="CONSTRUCTION"/>
      <sheetName val="AVAILABILITY"/>
      <sheetName val="O&amp;M PRE PCOD"/>
      <sheetName val="O&amp;M POST PCOD"/>
      <sheetName val=" TARIFFS PRE PCOD"/>
      <sheetName val=" TARIFFS POST PCOD"/>
      <sheetName val="DEBT REPAYMENT"/>
      <sheetName val="MTS CALCULATION"/>
      <sheetName val="FS"/>
      <sheetName val="DEPRECIATION"/>
      <sheetName val="TAX"/>
      <sheetName val="Sensitivity control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>
        <row r="21">
          <cell r="C21">
            <v>5.6115619599950151E-6</v>
          </cell>
        </row>
      </sheetData>
      <sheetData sheetId="23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Sensitivity"/>
      <sheetName val="DCF 12.2%"/>
      <sheetName val="DCF 12%"/>
      <sheetName val="DCF 11.5%"/>
      <sheetName val="DCF 11%"/>
      <sheetName val="DCF 10.5%"/>
      <sheetName val="DCF 10%"/>
      <sheetName val="DCF 9.5%"/>
      <sheetName val="DCF 9%"/>
      <sheetName val="DCF 8.5%"/>
      <sheetName val="DCF 8%"/>
      <sheetName val="DCF 7.5%"/>
      <sheetName val="DCF 7%"/>
      <sheetName val="Cash Flow"/>
      <sheetName val="WACC"/>
      <sheetName val="BS"/>
      <sheetName val="P&amp;L"/>
      <sheetName val="Abridged P&amp;L"/>
      <sheetName val="Abridged BS"/>
      <sheetName val="Abridged Cash Flow"/>
      <sheetName val="Preference Dividend"/>
      <sheetName val="Expens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4">
          <cell r="D24">
            <v>0.35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-Inv Summary"/>
      <sheetName val="CP-Espat details"/>
      <sheetName val="CP-AREMS"/>
      <sheetName val="Proj_Mgmt_Summary"/>
      <sheetName val="Proj_Mgmt_Data"/>
      <sheetName val="Gen.Mgmt.Exp"/>
      <sheetName val="Gen.Mgmt-Sal"/>
      <sheetName val="Mrkt_Data sum"/>
      <sheetName val="Mrkting_Data"/>
      <sheetName val="Revenue_Data"/>
      <sheetName val="Inv_Data"/>
      <sheetName val="Invoi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Sheet"/>
      <sheetName val="P_L "/>
      <sheetName val="Sch1"/>
      <sheetName val="Sch2 "/>
      <sheetName val="AnnToSch_2"/>
      <sheetName val="Sch5"/>
      <sheetName val="Annx_Sch_5"/>
      <sheetName val="FIXED ASSETS"/>
      <sheetName val="SCh6"/>
      <sheetName val="Annx_Sch 6 _ Sch_7 to 22"/>
      <sheetName val="TRIAL"/>
      <sheetName val="TRIAL(10090)"/>
      <sheetName val="TRIAL (10089)"/>
      <sheetName val="TRIAL (10085)"/>
      <sheetName val="TRIAL (10083)"/>
      <sheetName val="sch8"/>
      <sheetName val="sch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4">
          <cell r="A4" t="str">
            <v>1114-01-01</v>
          </cell>
          <cell r="B4" t="str">
            <v>FUNDS FROM CORPORATE OFFICE</v>
          </cell>
          <cell r="C4">
            <v>42355164</v>
          </cell>
          <cell r="D4" t="str">
            <v>CR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42355164</v>
          </cell>
          <cell r="J4" t="str">
            <v>CR</v>
          </cell>
        </row>
        <row r="5">
          <cell r="A5" t="str">
            <v>1115-01-01</v>
          </cell>
          <cell r="B5" t="str">
            <v>DB/CR ADV.- CORPORATE OFFICE</v>
          </cell>
          <cell r="C5">
            <v>0</v>
          </cell>
          <cell r="D5">
            <v>0</v>
          </cell>
          <cell r="E5">
            <v>14456731</v>
          </cell>
          <cell r="F5">
            <v>2272625</v>
          </cell>
          <cell r="G5">
            <v>12184106</v>
          </cell>
          <cell r="H5" t="str">
            <v>DB</v>
          </cell>
          <cell r="I5">
            <v>12184106</v>
          </cell>
          <cell r="J5" t="str">
            <v>DB</v>
          </cell>
        </row>
        <row r="6">
          <cell r="A6" t="str">
            <v>1115-03-01</v>
          </cell>
          <cell r="B6" t="str">
            <v>DB/CR ADV.- E.D. REGION-I-JAMMU</v>
          </cell>
          <cell r="C6">
            <v>0</v>
          </cell>
          <cell r="D6">
            <v>0</v>
          </cell>
          <cell r="E6">
            <v>1689938</v>
          </cell>
          <cell r="F6">
            <v>230890</v>
          </cell>
          <cell r="G6">
            <v>1459048</v>
          </cell>
          <cell r="H6" t="str">
            <v>DB</v>
          </cell>
          <cell r="I6">
            <v>1459048</v>
          </cell>
          <cell r="J6" t="str">
            <v>DB</v>
          </cell>
        </row>
        <row r="7">
          <cell r="A7" t="str">
            <v>1115-04-01</v>
          </cell>
          <cell r="B7" t="str">
            <v>DB/CR ADV.- E.D. REGION-II-BANIKHET</v>
          </cell>
          <cell r="C7">
            <v>0</v>
          </cell>
          <cell r="D7">
            <v>0</v>
          </cell>
          <cell r="E7">
            <v>19415</v>
          </cell>
          <cell r="F7">
            <v>5240</v>
          </cell>
          <cell r="G7">
            <v>14175</v>
          </cell>
          <cell r="H7" t="str">
            <v>DB</v>
          </cell>
          <cell r="I7">
            <v>14175</v>
          </cell>
          <cell r="J7" t="str">
            <v>DB</v>
          </cell>
        </row>
        <row r="8">
          <cell r="A8" t="str">
            <v>1115-05-01</v>
          </cell>
          <cell r="B8" t="str">
            <v>DB/CR ADV.- E.D. REGION-III-KOLKATA</v>
          </cell>
          <cell r="C8">
            <v>0</v>
          </cell>
          <cell r="D8">
            <v>0</v>
          </cell>
          <cell r="E8">
            <v>2789</v>
          </cell>
          <cell r="F8">
            <v>13839</v>
          </cell>
          <cell r="G8">
            <v>11050</v>
          </cell>
          <cell r="H8" t="str">
            <v>CR</v>
          </cell>
          <cell r="I8">
            <v>11050</v>
          </cell>
          <cell r="J8" t="str">
            <v>CR</v>
          </cell>
        </row>
        <row r="9">
          <cell r="A9" t="str">
            <v>1115-06-01</v>
          </cell>
          <cell r="B9" t="str">
            <v>DB/CR ADV.- E.D. REGION-IV-CHANDIGARH</v>
          </cell>
          <cell r="C9">
            <v>0</v>
          </cell>
          <cell r="D9">
            <v>0</v>
          </cell>
          <cell r="E9">
            <v>2643</v>
          </cell>
          <cell r="F9">
            <v>245</v>
          </cell>
          <cell r="G9">
            <v>2398</v>
          </cell>
          <cell r="H9" t="str">
            <v>DB</v>
          </cell>
          <cell r="I9">
            <v>2398</v>
          </cell>
          <cell r="J9" t="str">
            <v>DB</v>
          </cell>
        </row>
        <row r="10">
          <cell r="A10" t="str">
            <v>1115-08-01</v>
          </cell>
          <cell r="B10" t="str">
            <v>DB/CR ADV.- SUBANSIRI E.D.OFFICE</v>
          </cell>
          <cell r="C10">
            <v>0</v>
          </cell>
          <cell r="D10">
            <v>0</v>
          </cell>
          <cell r="E10">
            <v>0</v>
          </cell>
          <cell r="F10">
            <v>37420</v>
          </cell>
          <cell r="G10">
            <v>37420</v>
          </cell>
          <cell r="H10" t="str">
            <v>CR</v>
          </cell>
          <cell r="I10">
            <v>37420</v>
          </cell>
          <cell r="J10" t="str">
            <v>CR</v>
          </cell>
        </row>
        <row r="11">
          <cell r="A11" t="str">
            <v>1115-11-01</v>
          </cell>
          <cell r="B11" t="str">
            <v>DB/CR ADV.- L.O. MUMBAI</v>
          </cell>
          <cell r="C11">
            <v>0</v>
          </cell>
          <cell r="D11">
            <v>0</v>
          </cell>
          <cell r="E11">
            <v>445215</v>
          </cell>
          <cell r="F11">
            <v>445215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 t="str">
            <v>1115-11-02</v>
          </cell>
          <cell r="B12" t="str">
            <v>L.O.MUMBAI-WITHDRAWAL ACCOUNT</v>
          </cell>
          <cell r="C12">
            <v>0</v>
          </cell>
          <cell r="D12">
            <v>0</v>
          </cell>
          <cell r="E12">
            <v>830659</v>
          </cell>
          <cell r="F12">
            <v>10690659</v>
          </cell>
          <cell r="G12">
            <v>9860000</v>
          </cell>
          <cell r="H12" t="str">
            <v>CR</v>
          </cell>
          <cell r="I12">
            <v>9860000</v>
          </cell>
          <cell r="J12" t="str">
            <v>CR</v>
          </cell>
        </row>
        <row r="13">
          <cell r="A13" t="str">
            <v>1115-11-20</v>
          </cell>
          <cell r="B13" t="str">
            <v>L.O. MUMBAI-COLLECTION ACCOUNT</v>
          </cell>
          <cell r="C13">
            <v>0</v>
          </cell>
          <cell r="D13">
            <v>0</v>
          </cell>
          <cell r="E13">
            <v>1580933</v>
          </cell>
          <cell r="F13">
            <v>989378</v>
          </cell>
          <cell r="G13">
            <v>591555</v>
          </cell>
          <cell r="H13" t="str">
            <v>DB</v>
          </cell>
          <cell r="I13">
            <v>591555</v>
          </cell>
          <cell r="J13" t="str">
            <v>DB</v>
          </cell>
        </row>
        <row r="14">
          <cell r="A14" t="str">
            <v>1115-43-01</v>
          </cell>
          <cell r="B14" t="str">
            <v>DB/CR ADV.- BAV H.E.P.</v>
          </cell>
          <cell r="C14">
            <v>0</v>
          </cell>
          <cell r="D14">
            <v>0</v>
          </cell>
          <cell r="E14">
            <v>321890</v>
          </cell>
          <cell r="F14">
            <v>321890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A15" t="str">
            <v>1115-43-02</v>
          </cell>
          <cell r="B15" t="str">
            <v>CHEQUES PAID ACCOUNT SBI(DEVRUKH)-BAV</v>
          </cell>
          <cell r="C15">
            <v>0</v>
          </cell>
          <cell r="D15">
            <v>0</v>
          </cell>
          <cell r="E15">
            <v>447632</v>
          </cell>
          <cell r="F15">
            <v>447632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A16" t="str">
            <v>1115-59-01</v>
          </cell>
          <cell r="B16" t="str">
            <v>DB/CR ADV.- ED-UTTARANCHAL</v>
          </cell>
          <cell r="C16">
            <v>0</v>
          </cell>
          <cell r="D16">
            <v>0</v>
          </cell>
          <cell r="E16">
            <v>269685</v>
          </cell>
          <cell r="F16">
            <v>705</v>
          </cell>
          <cell r="G16">
            <v>268980</v>
          </cell>
          <cell r="H16" t="str">
            <v>DB</v>
          </cell>
          <cell r="I16">
            <v>268980</v>
          </cell>
          <cell r="J16" t="str">
            <v>DB</v>
          </cell>
        </row>
        <row r="17">
          <cell r="A17" t="str">
            <v>1131-01-01</v>
          </cell>
          <cell r="B17" t="str">
            <v>EARNEST MONEY DEPOSIT</v>
          </cell>
          <cell r="C17">
            <v>17600</v>
          </cell>
          <cell r="D17" t="str">
            <v>CR</v>
          </cell>
          <cell r="E17">
            <v>75418</v>
          </cell>
          <cell r="F17">
            <v>87001</v>
          </cell>
          <cell r="G17">
            <v>11583</v>
          </cell>
          <cell r="H17" t="str">
            <v>CR</v>
          </cell>
          <cell r="I17">
            <v>29183</v>
          </cell>
          <cell r="J17" t="str">
            <v>CR</v>
          </cell>
        </row>
        <row r="18">
          <cell r="A18" t="str">
            <v>1131-03-05</v>
          </cell>
          <cell r="B18" t="str">
            <v>S.D./R.M.-OTHERS-CAPITAL-INDIAN CURRE</v>
          </cell>
          <cell r="C18">
            <v>35158</v>
          </cell>
          <cell r="D18" t="str">
            <v>CR</v>
          </cell>
          <cell r="E18">
            <v>0</v>
          </cell>
          <cell r="F18">
            <v>14350</v>
          </cell>
          <cell r="G18">
            <v>14350</v>
          </cell>
          <cell r="H18" t="str">
            <v>CR</v>
          </cell>
          <cell r="I18">
            <v>49508</v>
          </cell>
          <cell r="J18" t="str">
            <v>CR</v>
          </cell>
        </row>
        <row r="19">
          <cell r="A19" t="str">
            <v>1131-04-31</v>
          </cell>
          <cell r="B19" t="str">
            <v>SUNDRY CREDITORS-OTHERS-OTHER THAN CA</v>
          </cell>
          <cell r="C19">
            <v>46652</v>
          </cell>
          <cell r="D19" t="str">
            <v>CR</v>
          </cell>
          <cell r="E19">
            <v>65842</v>
          </cell>
          <cell r="F19">
            <v>19190</v>
          </cell>
          <cell r="G19">
            <v>46652</v>
          </cell>
          <cell r="H19" t="str">
            <v>DB</v>
          </cell>
          <cell r="I19">
            <v>0</v>
          </cell>
          <cell r="J19">
            <v>0</v>
          </cell>
        </row>
        <row r="20">
          <cell r="A20" t="str">
            <v>1131-05-05</v>
          </cell>
          <cell r="B20" t="str">
            <v>SECURITY DEPOSIT-RETENTION MONEY-OTHE</v>
          </cell>
          <cell r="C20">
            <v>109000</v>
          </cell>
          <cell r="D20" t="str">
            <v>CR</v>
          </cell>
          <cell r="E20">
            <v>50500</v>
          </cell>
          <cell r="F20">
            <v>69666</v>
          </cell>
          <cell r="G20">
            <v>19166</v>
          </cell>
          <cell r="H20" t="str">
            <v>CR</v>
          </cell>
          <cell r="I20">
            <v>128166</v>
          </cell>
          <cell r="J20" t="str">
            <v>CR</v>
          </cell>
        </row>
        <row r="21">
          <cell r="A21" t="str">
            <v>1131-06-02</v>
          </cell>
          <cell r="B21" t="str">
            <v>UNPAID  SALARY  AND  WAGES</v>
          </cell>
          <cell r="C21">
            <v>190782</v>
          </cell>
          <cell r="D21" t="str">
            <v>CR</v>
          </cell>
          <cell r="E21">
            <v>206466</v>
          </cell>
          <cell r="F21">
            <v>15684</v>
          </cell>
          <cell r="G21">
            <v>190782</v>
          </cell>
          <cell r="H21" t="str">
            <v>DB</v>
          </cell>
          <cell r="I21">
            <v>0</v>
          </cell>
          <cell r="J21">
            <v>0</v>
          </cell>
        </row>
        <row r="22">
          <cell r="A22" t="str">
            <v>1131-06-03</v>
          </cell>
          <cell r="B22" t="str">
            <v>SALARIES AND WAGES WITHHELD</v>
          </cell>
          <cell r="C22">
            <v>0</v>
          </cell>
          <cell r="D22">
            <v>0</v>
          </cell>
          <cell r="E22">
            <v>29731</v>
          </cell>
          <cell r="F22">
            <v>29731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A23" t="str">
            <v>1131-06-04</v>
          </cell>
          <cell r="B23" t="str">
            <v>LIABILITY FOR SALARY</v>
          </cell>
          <cell r="C23">
            <v>64788</v>
          </cell>
          <cell r="D23" t="str">
            <v>CR</v>
          </cell>
          <cell r="E23">
            <v>319152</v>
          </cell>
          <cell r="F23">
            <v>461861</v>
          </cell>
          <cell r="G23">
            <v>142709</v>
          </cell>
          <cell r="H23" t="str">
            <v>CR</v>
          </cell>
          <cell r="I23">
            <v>207497</v>
          </cell>
          <cell r="J23" t="str">
            <v>CR</v>
          </cell>
        </row>
        <row r="24">
          <cell r="A24" t="str">
            <v>1131-06-05</v>
          </cell>
          <cell r="B24" t="str">
            <v>OTHER EXPENSES PAYABLE TO EMPLOYEES</v>
          </cell>
          <cell r="C24">
            <v>128322</v>
          </cell>
          <cell r="D24" t="str">
            <v>CR</v>
          </cell>
          <cell r="E24">
            <v>192752</v>
          </cell>
          <cell r="F24">
            <v>123620</v>
          </cell>
          <cell r="G24">
            <v>69132</v>
          </cell>
          <cell r="H24" t="str">
            <v>DB</v>
          </cell>
          <cell r="I24">
            <v>59190</v>
          </cell>
          <cell r="J24" t="str">
            <v>CR</v>
          </cell>
        </row>
        <row r="25">
          <cell r="A25" t="str">
            <v>1131-06-06</v>
          </cell>
          <cell r="B25" t="str">
            <v>LIABILITY FOR PAY REVISION ARREAR</v>
          </cell>
          <cell r="C25">
            <v>620290</v>
          </cell>
          <cell r="D25" t="str">
            <v>CR</v>
          </cell>
          <cell r="E25">
            <v>761198</v>
          </cell>
          <cell r="F25">
            <v>321890</v>
          </cell>
          <cell r="G25">
            <v>439308</v>
          </cell>
          <cell r="H25" t="str">
            <v>DB</v>
          </cell>
          <cell r="I25">
            <v>180982</v>
          </cell>
          <cell r="J25" t="str">
            <v>CR</v>
          </cell>
        </row>
        <row r="26">
          <cell r="A26" t="str">
            <v>1131-07-01</v>
          </cell>
          <cell r="B26" t="str">
            <v>ELECTRICITY/ POWER CHARGES PAYABLE</v>
          </cell>
          <cell r="C26">
            <v>4900</v>
          </cell>
          <cell r="D26" t="str">
            <v>CR</v>
          </cell>
          <cell r="E26">
            <v>4900</v>
          </cell>
          <cell r="F26">
            <v>15680</v>
          </cell>
          <cell r="G26">
            <v>10780</v>
          </cell>
          <cell r="H26" t="str">
            <v>CR</v>
          </cell>
          <cell r="I26">
            <v>15680</v>
          </cell>
          <cell r="J26" t="str">
            <v>CR</v>
          </cell>
        </row>
        <row r="27">
          <cell r="A27" t="str">
            <v>1131-07-03</v>
          </cell>
          <cell r="B27" t="str">
            <v>TELEPHONE AND TELEX CHARGES PAYABLE</v>
          </cell>
          <cell r="C27">
            <v>6502</v>
          </cell>
          <cell r="D27" t="str">
            <v>CR</v>
          </cell>
          <cell r="E27">
            <v>6502</v>
          </cell>
          <cell r="F27">
            <v>6214</v>
          </cell>
          <cell r="G27">
            <v>288</v>
          </cell>
          <cell r="H27" t="str">
            <v>DB</v>
          </cell>
          <cell r="I27">
            <v>6214</v>
          </cell>
          <cell r="J27" t="str">
            <v>CR</v>
          </cell>
        </row>
        <row r="28">
          <cell r="A28" t="str">
            <v>1131-07-13</v>
          </cell>
          <cell r="B28" t="str">
            <v>OTHER EXPENSES PAYABLE</v>
          </cell>
          <cell r="C28">
            <v>186581</v>
          </cell>
          <cell r="D28" t="str">
            <v>CR</v>
          </cell>
          <cell r="E28">
            <v>197580</v>
          </cell>
          <cell r="F28">
            <v>150081</v>
          </cell>
          <cell r="G28">
            <v>47499</v>
          </cell>
          <cell r="H28" t="str">
            <v>DB</v>
          </cell>
          <cell r="I28">
            <v>139082</v>
          </cell>
          <cell r="J28" t="str">
            <v>CR</v>
          </cell>
        </row>
        <row r="29">
          <cell r="A29" t="str">
            <v>1131-12-01</v>
          </cell>
          <cell r="B29" t="str">
            <v>EMPLOYEES CONTRIBUTION TO EPF PAYABLE</v>
          </cell>
          <cell r="C29">
            <v>0</v>
          </cell>
          <cell r="D29">
            <v>0</v>
          </cell>
          <cell r="E29">
            <v>1323248</v>
          </cell>
          <cell r="F29">
            <v>1323248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A30" t="str">
            <v>1131-12-02</v>
          </cell>
          <cell r="B30" t="str">
            <v>CORPORATION CONTRIBUTION TO EPF PAYAB</v>
          </cell>
          <cell r="C30">
            <v>0</v>
          </cell>
          <cell r="D30">
            <v>0</v>
          </cell>
          <cell r="E30">
            <v>526653</v>
          </cell>
          <cell r="F30">
            <v>526653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A31" t="str">
            <v>1131-12-06</v>
          </cell>
          <cell r="B31" t="str">
            <v>CORPORATION CONTRIBUTION TOWARDS EPS</v>
          </cell>
          <cell r="C31">
            <v>0</v>
          </cell>
          <cell r="D31">
            <v>0</v>
          </cell>
          <cell r="E31">
            <v>125674</v>
          </cell>
          <cell r="F31">
            <v>125674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A32" t="str">
            <v>1131-12-14</v>
          </cell>
          <cell r="B32" t="str">
            <v>EC TOWARDS NHPC EMP SOCIAL SECURITY S</v>
          </cell>
          <cell r="C32">
            <v>0</v>
          </cell>
          <cell r="D32">
            <v>0</v>
          </cell>
          <cell r="E32">
            <v>60750</v>
          </cell>
          <cell r="F32">
            <v>60750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</row>
        <row r="33">
          <cell r="A33" t="str">
            <v>1131-12-15</v>
          </cell>
          <cell r="B33" t="str">
            <v>MC TOWARDS NHPC EMP SOCIAL SECURITY S</v>
          </cell>
          <cell r="C33">
            <v>0</v>
          </cell>
          <cell r="D33">
            <v>0</v>
          </cell>
          <cell r="E33">
            <v>60750</v>
          </cell>
          <cell r="F33">
            <v>60750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A34" t="str">
            <v>1131-12-21</v>
          </cell>
          <cell r="B34" t="str">
            <v>INTEREST ON BELATED EPS/FPS DEPOSIT E</v>
          </cell>
          <cell r="C34">
            <v>0</v>
          </cell>
          <cell r="D34">
            <v>0</v>
          </cell>
          <cell r="E34">
            <v>181320</v>
          </cell>
          <cell r="F34">
            <v>181320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A35" t="str">
            <v>1131-13-01</v>
          </cell>
          <cell r="B35" t="str">
            <v>INCOME TAX DEDT. AT SOURCE-SALARIES</v>
          </cell>
          <cell r="C35">
            <v>76524</v>
          </cell>
          <cell r="D35" t="str">
            <v>CR</v>
          </cell>
          <cell r="E35">
            <v>491510</v>
          </cell>
          <cell r="F35">
            <v>426519</v>
          </cell>
          <cell r="G35">
            <v>64991</v>
          </cell>
          <cell r="H35" t="str">
            <v>DB</v>
          </cell>
          <cell r="I35">
            <v>11533</v>
          </cell>
          <cell r="J35" t="str">
            <v>CR</v>
          </cell>
        </row>
        <row r="36">
          <cell r="A36" t="str">
            <v>1131-13-02</v>
          </cell>
          <cell r="B36" t="str">
            <v>INCOME TAX DEDT. AT SOURCE-CONT.-INDI</v>
          </cell>
          <cell r="C36">
            <v>1033</v>
          </cell>
          <cell r="D36" t="str">
            <v>CR</v>
          </cell>
          <cell r="E36">
            <v>35176</v>
          </cell>
          <cell r="F36">
            <v>37347</v>
          </cell>
          <cell r="G36">
            <v>2171</v>
          </cell>
          <cell r="H36" t="str">
            <v>CR</v>
          </cell>
          <cell r="I36">
            <v>3204</v>
          </cell>
          <cell r="J36" t="str">
            <v>CR</v>
          </cell>
        </row>
        <row r="37">
          <cell r="A37" t="str">
            <v>1131-13-07</v>
          </cell>
          <cell r="B37" t="str">
            <v>INCOME TAX DEDUCTED AT SOURCE-OTHERS</v>
          </cell>
          <cell r="C37">
            <v>518</v>
          </cell>
          <cell r="D37" t="str">
            <v>CR</v>
          </cell>
          <cell r="E37">
            <v>38873</v>
          </cell>
          <cell r="F37">
            <v>38355</v>
          </cell>
          <cell r="G37">
            <v>518</v>
          </cell>
          <cell r="H37" t="str">
            <v>DB</v>
          </cell>
          <cell r="I37">
            <v>0</v>
          </cell>
          <cell r="J37">
            <v>0</v>
          </cell>
        </row>
        <row r="38">
          <cell r="A38" t="str">
            <v>1131-13-10</v>
          </cell>
          <cell r="B38" t="str">
            <v>FBT PAYABLE A/C</v>
          </cell>
          <cell r="C38">
            <v>0</v>
          </cell>
          <cell r="D38">
            <v>0</v>
          </cell>
          <cell r="E38">
            <v>147086</v>
          </cell>
          <cell r="F38">
            <v>153914</v>
          </cell>
          <cell r="G38">
            <v>6828</v>
          </cell>
          <cell r="H38" t="str">
            <v>CR</v>
          </cell>
          <cell r="I38">
            <v>6828</v>
          </cell>
          <cell r="J38" t="str">
            <v>CR</v>
          </cell>
        </row>
        <row r="39">
          <cell r="A39" t="str">
            <v>1131-14-01</v>
          </cell>
          <cell r="B39" t="str">
            <v>PROFESSIONAL TAX</v>
          </cell>
          <cell r="C39">
            <v>1000</v>
          </cell>
          <cell r="D39" t="str">
            <v>CR</v>
          </cell>
          <cell r="E39">
            <v>74962</v>
          </cell>
          <cell r="F39">
            <v>76562</v>
          </cell>
          <cell r="G39">
            <v>1600</v>
          </cell>
          <cell r="H39" t="str">
            <v>CR</v>
          </cell>
          <cell r="I39">
            <v>2600</v>
          </cell>
          <cell r="J39" t="str">
            <v>CR</v>
          </cell>
        </row>
        <row r="40">
          <cell r="A40" t="str">
            <v>1131-14-03</v>
          </cell>
          <cell r="B40" t="str">
            <v>VAT/STATE SALES TAX-OTHERS</v>
          </cell>
          <cell r="C40">
            <v>0</v>
          </cell>
          <cell r="D40">
            <v>0</v>
          </cell>
          <cell r="E40">
            <v>32615</v>
          </cell>
          <cell r="F40">
            <v>32653</v>
          </cell>
          <cell r="G40">
            <v>38</v>
          </cell>
          <cell r="H40" t="str">
            <v>CR</v>
          </cell>
          <cell r="I40">
            <v>38</v>
          </cell>
          <cell r="J40" t="str">
            <v>CR</v>
          </cell>
        </row>
        <row r="41">
          <cell r="A41" t="str">
            <v>1131-14-05</v>
          </cell>
          <cell r="B41" t="str">
            <v>MUNICIPAL TAXES PAYABLE</v>
          </cell>
          <cell r="C41">
            <v>0</v>
          </cell>
          <cell r="D41">
            <v>0</v>
          </cell>
          <cell r="E41">
            <v>0</v>
          </cell>
          <cell r="F41">
            <v>95774</v>
          </cell>
          <cell r="G41">
            <v>95774</v>
          </cell>
          <cell r="H41" t="str">
            <v>CR</v>
          </cell>
          <cell r="I41">
            <v>95774</v>
          </cell>
          <cell r="J41" t="str">
            <v>CR</v>
          </cell>
        </row>
        <row r="42">
          <cell r="A42" t="str">
            <v>1135-04-01</v>
          </cell>
          <cell r="B42" t="str">
            <v>PROVISION FOR WAGE REVISION</v>
          </cell>
          <cell r="C42">
            <v>0</v>
          </cell>
          <cell r="D42">
            <v>0</v>
          </cell>
          <cell r="E42">
            <v>0</v>
          </cell>
          <cell r="F42">
            <v>2857464</v>
          </cell>
          <cell r="G42">
            <v>2857464</v>
          </cell>
          <cell r="H42" t="str">
            <v>CR</v>
          </cell>
          <cell r="I42">
            <v>2857464</v>
          </cell>
          <cell r="J42" t="str">
            <v>CR</v>
          </cell>
        </row>
        <row r="43">
          <cell r="A43" t="str">
            <v>1135-04-02</v>
          </cell>
          <cell r="B43" t="str">
            <v>PROVISION FOR INCENTIVE/ PLI IN LIEU</v>
          </cell>
          <cell r="C43">
            <v>574448</v>
          </cell>
          <cell r="D43" t="str">
            <v>CR</v>
          </cell>
          <cell r="E43">
            <v>574448</v>
          </cell>
          <cell r="F43">
            <v>398964</v>
          </cell>
          <cell r="G43">
            <v>175484</v>
          </cell>
          <cell r="H43" t="str">
            <v>DB</v>
          </cell>
          <cell r="I43">
            <v>398964</v>
          </cell>
          <cell r="J43" t="str">
            <v>CR</v>
          </cell>
        </row>
        <row r="44">
          <cell r="A44" t="str">
            <v>1135-09-02</v>
          </cell>
          <cell r="B44" t="str">
            <v>PROV. FOR LOSSES PENDING INVESTIGATIO</v>
          </cell>
          <cell r="C44">
            <v>11370</v>
          </cell>
          <cell r="D44" t="str">
            <v>CR</v>
          </cell>
          <cell r="E44">
            <v>11370</v>
          </cell>
          <cell r="F44">
            <v>94720</v>
          </cell>
          <cell r="G44">
            <v>83350</v>
          </cell>
          <cell r="H44" t="str">
            <v>CR</v>
          </cell>
          <cell r="I44">
            <v>94720</v>
          </cell>
          <cell r="J44" t="str">
            <v>CR</v>
          </cell>
        </row>
        <row r="45">
          <cell r="A45" t="str">
            <v>1135-09-22</v>
          </cell>
          <cell r="B45" t="str">
            <v>PROVISION FOR PROJECT EXPENSES</v>
          </cell>
          <cell r="C45">
            <v>88672795</v>
          </cell>
          <cell r="D45" t="str">
            <v>CR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88672795</v>
          </cell>
          <cell r="J45" t="str">
            <v>CR</v>
          </cell>
        </row>
        <row r="46">
          <cell r="A46" t="str">
            <v>1141-03-04</v>
          </cell>
          <cell r="B46" t="str">
            <v>OFFICE BUILDINGS-PERMANENT</v>
          </cell>
          <cell r="C46">
            <v>15205990</v>
          </cell>
          <cell r="D46" t="str">
            <v>DB</v>
          </cell>
          <cell r="E46">
            <v>31300</v>
          </cell>
          <cell r="F46">
            <v>0</v>
          </cell>
          <cell r="G46">
            <v>31300</v>
          </cell>
          <cell r="H46" t="str">
            <v>DB</v>
          </cell>
          <cell r="I46">
            <v>15237290</v>
          </cell>
          <cell r="J46" t="str">
            <v>DB</v>
          </cell>
        </row>
        <row r="47">
          <cell r="A47" t="str">
            <v>1141-03-21</v>
          </cell>
          <cell r="B47" t="str">
            <v>TRANSIT CAMP AND FIELD HOSTEL</v>
          </cell>
          <cell r="C47">
            <v>9151959</v>
          </cell>
          <cell r="D47" t="str">
            <v>DB</v>
          </cell>
          <cell r="E47">
            <v>18724</v>
          </cell>
          <cell r="F47">
            <v>0</v>
          </cell>
          <cell r="G47">
            <v>18724</v>
          </cell>
          <cell r="H47" t="str">
            <v>DB</v>
          </cell>
          <cell r="I47">
            <v>9170683</v>
          </cell>
          <cell r="J47" t="str">
            <v>DB</v>
          </cell>
        </row>
        <row r="48">
          <cell r="A48" t="str">
            <v>1141-03-25</v>
          </cell>
          <cell r="B48" t="str">
            <v>RESIDENTIAL BUILDING-PERMANENT</v>
          </cell>
          <cell r="C48">
            <v>21640261</v>
          </cell>
          <cell r="D48" t="str">
            <v>DB</v>
          </cell>
          <cell r="E48">
            <v>53152</v>
          </cell>
          <cell r="F48">
            <v>0</v>
          </cell>
          <cell r="G48">
            <v>53152</v>
          </cell>
          <cell r="H48" t="str">
            <v>DB</v>
          </cell>
          <cell r="I48">
            <v>21693413</v>
          </cell>
          <cell r="J48" t="str">
            <v>DB</v>
          </cell>
        </row>
        <row r="49">
          <cell r="A49" t="str">
            <v>1141-03-28</v>
          </cell>
          <cell r="B49" t="str">
            <v>BUILDINGS-OTHERS</v>
          </cell>
          <cell r="C49">
            <v>154379</v>
          </cell>
          <cell r="D49" t="str">
            <v>DB</v>
          </cell>
          <cell r="E49">
            <v>0</v>
          </cell>
          <cell r="F49">
            <v>154379</v>
          </cell>
          <cell r="G49">
            <v>154379</v>
          </cell>
          <cell r="H49" t="str">
            <v>CR</v>
          </cell>
          <cell r="I49">
            <v>0</v>
          </cell>
          <cell r="J49">
            <v>0</v>
          </cell>
        </row>
        <row r="50">
          <cell r="A50" t="str">
            <v>1141-10-02</v>
          </cell>
          <cell r="B50" t="str">
            <v>PLANT &amp; MACHINARY-OTHER-DG SETS</v>
          </cell>
          <cell r="C50">
            <v>339479</v>
          </cell>
          <cell r="D50" t="str">
            <v>DB</v>
          </cell>
          <cell r="E50">
            <v>0</v>
          </cell>
          <cell r="F50">
            <v>339479</v>
          </cell>
          <cell r="G50">
            <v>339479</v>
          </cell>
          <cell r="H50" t="str">
            <v>CR</v>
          </cell>
          <cell r="I50">
            <v>0</v>
          </cell>
          <cell r="J50">
            <v>0</v>
          </cell>
        </row>
        <row r="51">
          <cell r="A51" t="str">
            <v>1141-15-01</v>
          </cell>
          <cell r="B51" t="str">
            <v>CARS</v>
          </cell>
          <cell r="C51">
            <v>1541224</v>
          </cell>
          <cell r="D51" t="str">
            <v>DB</v>
          </cell>
          <cell r="E51">
            <v>0</v>
          </cell>
          <cell r="F51">
            <v>1052747</v>
          </cell>
          <cell r="G51">
            <v>1052747</v>
          </cell>
          <cell r="H51" t="str">
            <v>CR</v>
          </cell>
          <cell r="I51">
            <v>488477</v>
          </cell>
          <cell r="J51" t="str">
            <v>DB</v>
          </cell>
        </row>
        <row r="52">
          <cell r="A52" t="str">
            <v>1141-17-01</v>
          </cell>
          <cell r="B52" t="str">
            <v>FURNITURE-FIXTURES-OFFICE</v>
          </cell>
          <cell r="C52">
            <v>971019</v>
          </cell>
          <cell r="D52" t="str">
            <v>DB</v>
          </cell>
          <cell r="E52">
            <v>40986</v>
          </cell>
          <cell r="F52">
            <v>304208</v>
          </cell>
          <cell r="G52">
            <v>263222</v>
          </cell>
          <cell r="H52" t="str">
            <v>CR</v>
          </cell>
          <cell r="I52">
            <v>707797</v>
          </cell>
          <cell r="J52" t="str">
            <v>DB</v>
          </cell>
        </row>
        <row r="53">
          <cell r="A53" t="str">
            <v>1141-17-02</v>
          </cell>
          <cell r="B53" t="str">
            <v>FURNITURE-FIXTURES-RESIDENTIAL</v>
          </cell>
          <cell r="C53">
            <v>410711</v>
          </cell>
          <cell r="D53" t="str">
            <v>DB</v>
          </cell>
          <cell r="E53">
            <v>0</v>
          </cell>
          <cell r="F53">
            <v>26786</v>
          </cell>
          <cell r="G53">
            <v>26786</v>
          </cell>
          <cell r="H53" t="str">
            <v>CR</v>
          </cell>
          <cell r="I53">
            <v>383925</v>
          </cell>
          <cell r="J53" t="str">
            <v>DB</v>
          </cell>
        </row>
        <row r="54">
          <cell r="A54" t="str">
            <v>1141-17-07</v>
          </cell>
          <cell r="B54" t="str">
            <v>FURNITURE-FIXTURES-FIELD HOSTEL/ TRAN</v>
          </cell>
          <cell r="C54">
            <v>494895</v>
          </cell>
          <cell r="D54" t="str">
            <v>DB</v>
          </cell>
          <cell r="E54">
            <v>10000</v>
          </cell>
          <cell r="F54">
            <v>29500</v>
          </cell>
          <cell r="G54">
            <v>19500</v>
          </cell>
          <cell r="H54" t="str">
            <v>CR</v>
          </cell>
          <cell r="I54">
            <v>475395</v>
          </cell>
          <cell r="J54" t="str">
            <v>DB</v>
          </cell>
        </row>
        <row r="55">
          <cell r="A55" t="str">
            <v>1141-18-01</v>
          </cell>
          <cell r="B55" t="str">
            <v>COMPUTERS</v>
          </cell>
          <cell r="C55">
            <v>1184002</v>
          </cell>
          <cell r="D55" t="str">
            <v>DB</v>
          </cell>
          <cell r="E55">
            <v>519560</v>
          </cell>
          <cell r="F55">
            <v>609044</v>
          </cell>
          <cell r="G55">
            <v>89484</v>
          </cell>
          <cell r="H55" t="str">
            <v>CR</v>
          </cell>
          <cell r="I55">
            <v>1094518</v>
          </cell>
          <cell r="J55" t="str">
            <v>DB</v>
          </cell>
        </row>
        <row r="56">
          <cell r="A56" t="str">
            <v>1141-18-03</v>
          </cell>
          <cell r="B56" t="str">
            <v>PRINTERS</v>
          </cell>
          <cell r="C56">
            <v>173860</v>
          </cell>
          <cell r="D56" t="str">
            <v>DB</v>
          </cell>
          <cell r="E56">
            <v>10399</v>
          </cell>
          <cell r="F56">
            <v>104010</v>
          </cell>
          <cell r="G56">
            <v>93611</v>
          </cell>
          <cell r="H56" t="str">
            <v>CR</v>
          </cell>
          <cell r="I56">
            <v>80249</v>
          </cell>
          <cell r="J56" t="str">
            <v>DB</v>
          </cell>
        </row>
        <row r="57">
          <cell r="A57" t="str">
            <v>1141-18-04</v>
          </cell>
          <cell r="B57" t="str">
            <v>OTHER EDP EQUIPMENTS</v>
          </cell>
          <cell r="C57">
            <v>73450</v>
          </cell>
          <cell r="D57" t="str">
            <v>DB</v>
          </cell>
          <cell r="E57">
            <v>0</v>
          </cell>
          <cell r="F57">
            <v>6600</v>
          </cell>
          <cell r="G57">
            <v>6600</v>
          </cell>
          <cell r="H57" t="str">
            <v>CR</v>
          </cell>
          <cell r="I57">
            <v>66850</v>
          </cell>
          <cell r="J57" t="str">
            <v>DB</v>
          </cell>
        </row>
        <row r="58">
          <cell r="A58" t="str">
            <v>1141-19-02</v>
          </cell>
          <cell r="B58" t="str">
            <v>TELEPHONE TELEX MACHINES</v>
          </cell>
          <cell r="C58">
            <v>102387</v>
          </cell>
          <cell r="D58" t="str">
            <v>DB</v>
          </cell>
          <cell r="E58">
            <v>0</v>
          </cell>
          <cell r="F58">
            <v>102387</v>
          </cell>
          <cell r="G58">
            <v>102387</v>
          </cell>
          <cell r="H58" t="str">
            <v>CR</v>
          </cell>
          <cell r="I58">
            <v>0</v>
          </cell>
          <cell r="J58">
            <v>0</v>
          </cell>
        </row>
        <row r="59">
          <cell r="A59" t="str">
            <v>1141-20-02</v>
          </cell>
          <cell r="B59" t="str">
            <v>TYPEWRITERS</v>
          </cell>
          <cell r="C59">
            <v>5117</v>
          </cell>
          <cell r="D59" t="str">
            <v>DB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5117</v>
          </cell>
          <cell r="J59" t="str">
            <v>DB</v>
          </cell>
        </row>
        <row r="60">
          <cell r="A60" t="str">
            <v>1141-20-03</v>
          </cell>
          <cell r="B60" t="str">
            <v>PHOTOCOPY/ DUPLICATING MACHINES</v>
          </cell>
          <cell r="C60">
            <v>182865</v>
          </cell>
          <cell r="D60" t="str">
            <v>DB</v>
          </cell>
          <cell r="E60">
            <v>0</v>
          </cell>
          <cell r="F60">
            <v>182865</v>
          </cell>
          <cell r="G60">
            <v>182865</v>
          </cell>
          <cell r="H60" t="str">
            <v>CR</v>
          </cell>
          <cell r="I60">
            <v>0</v>
          </cell>
          <cell r="J60">
            <v>0</v>
          </cell>
        </row>
        <row r="61">
          <cell r="A61" t="str">
            <v>1141-20-07</v>
          </cell>
          <cell r="B61" t="str">
            <v>TRANSIT HOSTEL/ GUEST HOUSE EQUIPMENT</v>
          </cell>
          <cell r="C61">
            <v>159050</v>
          </cell>
          <cell r="D61" t="str">
            <v>DB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159050</v>
          </cell>
          <cell r="J61" t="str">
            <v>DB</v>
          </cell>
        </row>
        <row r="62">
          <cell r="A62" t="str">
            <v>1141-20-08</v>
          </cell>
          <cell r="B62" t="str">
            <v>AIR CONDITIONERS</v>
          </cell>
          <cell r="C62">
            <v>426096</v>
          </cell>
          <cell r="D62" t="str">
            <v>DB</v>
          </cell>
          <cell r="E62">
            <v>84506</v>
          </cell>
          <cell r="F62">
            <v>84506</v>
          </cell>
          <cell r="G62">
            <v>0</v>
          </cell>
          <cell r="H62">
            <v>0</v>
          </cell>
          <cell r="I62">
            <v>426096</v>
          </cell>
          <cell r="J62" t="str">
            <v>DB</v>
          </cell>
        </row>
        <row r="63">
          <cell r="A63" t="str">
            <v>1141-20-11</v>
          </cell>
          <cell r="B63" t="str">
            <v>AIR COOLERS/ WATER COOLERS/ FANS</v>
          </cell>
          <cell r="C63">
            <v>78180</v>
          </cell>
          <cell r="D63" t="str">
            <v>DB</v>
          </cell>
          <cell r="E63">
            <v>0</v>
          </cell>
          <cell r="F63">
            <v>41380</v>
          </cell>
          <cell r="G63">
            <v>41380</v>
          </cell>
          <cell r="H63" t="str">
            <v>CR</v>
          </cell>
          <cell r="I63">
            <v>36800</v>
          </cell>
          <cell r="J63" t="str">
            <v>DB</v>
          </cell>
        </row>
        <row r="64">
          <cell r="A64" t="str">
            <v>1141-20-13</v>
          </cell>
          <cell r="B64" t="str">
            <v>REFRIGERATORS</v>
          </cell>
          <cell r="C64">
            <v>27800</v>
          </cell>
          <cell r="D64" t="str">
            <v>DB</v>
          </cell>
          <cell r="E64">
            <v>17760</v>
          </cell>
          <cell r="F64">
            <v>27800</v>
          </cell>
          <cell r="G64">
            <v>10040</v>
          </cell>
          <cell r="H64" t="str">
            <v>CR</v>
          </cell>
          <cell r="I64">
            <v>17760</v>
          </cell>
          <cell r="J64" t="str">
            <v>DB</v>
          </cell>
        </row>
        <row r="65">
          <cell r="A65" t="str">
            <v>1141-20-20</v>
          </cell>
          <cell r="B65" t="str">
            <v>OTHER OFFICE EQUIPMENTS</v>
          </cell>
          <cell r="C65">
            <v>264407</v>
          </cell>
          <cell r="D65" t="str">
            <v>DB</v>
          </cell>
          <cell r="E65">
            <v>8000</v>
          </cell>
          <cell r="F65">
            <v>83638</v>
          </cell>
          <cell r="G65">
            <v>75638</v>
          </cell>
          <cell r="H65" t="str">
            <v>CR</v>
          </cell>
          <cell r="I65">
            <v>188769</v>
          </cell>
          <cell r="J65" t="str">
            <v>DB</v>
          </cell>
        </row>
        <row r="66">
          <cell r="A66" t="str">
            <v>1141-22-01</v>
          </cell>
          <cell r="B66" t="str">
            <v>INTANGIBLE ASSETS-COMPUTER SOFTWARE</v>
          </cell>
          <cell r="C66">
            <v>61000</v>
          </cell>
          <cell r="D66" t="str">
            <v>DB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61000</v>
          </cell>
          <cell r="J66" t="str">
            <v>DB</v>
          </cell>
        </row>
        <row r="67">
          <cell r="A67" t="str">
            <v>1141-25-01</v>
          </cell>
          <cell r="B67" t="str">
            <v>TV, PROJECTORS, AUDIO VISUALS EQUIPME</v>
          </cell>
          <cell r="C67">
            <v>192640</v>
          </cell>
          <cell r="D67" t="str">
            <v>DB</v>
          </cell>
          <cell r="E67">
            <v>19300</v>
          </cell>
          <cell r="F67">
            <v>19300</v>
          </cell>
          <cell r="G67">
            <v>0</v>
          </cell>
          <cell r="H67">
            <v>0</v>
          </cell>
          <cell r="I67">
            <v>192640</v>
          </cell>
          <cell r="J67" t="str">
            <v>DB</v>
          </cell>
        </row>
        <row r="68">
          <cell r="A68" t="str">
            <v>1141-25-02</v>
          </cell>
          <cell r="B68" t="str">
            <v>LABORATARY TESTING AND METER TESTING</v>
          </cell>
          <cell r="C68">
            <v>2094866</v>
          </cell>
          <cell r="D68" t="str">
            <v>DB</v>
          </cell>
          <cell r="E68">
            <v>0</v>
          </cell>
          <cell r="F68">
            <v>2094866</v>
          </cell>
          <cell r="G68">
            <v>2094866</v>
          </cell>
          <cell r="H68" t="str">
            <v>CR</v>
          </cell>
          <cell r="I68">
            <v>0</v>
          </cell>
          <cell r="J68">
            <v>0</v>
          </cell>
        </row>
        <row r="69">
          <cell r="A69" t="str">
            <v>1141-28-01</v>
          </cell>
          <cell r="B69" t="str">
            <v>FIXED ASSETS OF MINOR VALUE &gt;750&lt;5000</v>
          </cell>
          <cell r="C69">
            <v>1274213</v>
          </cell>
          <cell r="D69" t="str">
            <v>DB</v>
          </cell>
          <cell r="E69">
            <v>181326</v>
          </cell>
          <cell r="F69">
            <v>776423</v>
          </cell>
          <cell r="G69">
            <v>595097</v>
          </cell>
          <cell r="H69" t="str">
            <v>CR</v>
          </cell>
          <cell r="I69">
            <v>679116</v>
          </cell>
          <cell r="J69" t="str">
            <v>DB</v>
          </cell>
        </row>
        <row r="70">
          <cell r="A70" t="str">
            <v>1141-30-02</v>
          </cell>
          <cell r="B70" t="str">
            <v>SURPLUS ASSETS</v>
          </cell>
          <cell r="C70">
            <v>0</v>
          </cell>
          <cell r="D70">
            <v>0</v>
          </cell>
          <cell r="E70">
            <v>637362</v>
          </cell>
          <cell r="F70">
            <v>0</v>
          </cell>
          <cell r="G70">
            <v>637362</v>
          </cell>
          <cell r="H70" t="str">
            <v>DB</v>
          </cell>
          <cell r="I70">
            <v>637362</v>
          </cell>
          <cell r="J70" t="str">
            <v>DB</v>
          </cell>
        </row>
        <row r="71">
          <cell r="A71" t="str">
            <v>1142-03-01</v>
          </cell>
          <cell r="B71" t="str">
            <v>BUILDING</v>
          </cell>
          <cell r="C71">
            <v>7052309</v>
          </cell>
          <cell r="D71" t="str">
            <v>CR</v>
          </cell>
          <cell r="E71">
            <v>99734</v>
          </cell>
          <cell r="F71">
            <v>916964</v>
          </cell>
          <cell r="G71">
            <v>817230</v>
          </cell>
          <cell r="H71" t="str">
            <v>CR</v>
          </cell>
          <cell r="I71">
            <v>7869539</v>
          </cell>
          <cell r="J71" t="str">
            <v>CR</v>
          </cell>
        </row>
        <row r="72">
          <cell r="A72" t="str">
            <v>1142-10-02</v>
          </cell>
          <cell r="B72" t="str">
            <v>ACC.DEP.P&amp;M DG SET</v>
          </cell>
          <cell r="C72">
            <v>67771</v>
          </cell>
          <cell r="D72" t="str">
            <v>CR</v>
          </cell>
          <cell r="E72">
            <v>67771</v>
          </cell>
          <cell r="F72">
            <v>0</v>
          </cell>
          <cell r="G72">
            <v>67771</v>
          </cell>
          <cell r="H72" t="str">
            <v>DB</v>
          </cell>
          <cell r="I72">
            <v>0</v>
          </cell>
          <cell r="J72">
            <v>0</v>
          </cell>
        </row>
        <row r="73">
          <cell r="A73" t="str">
            <v>1142-15-01</v>
          </cell>
          <cell r="B73" t="str">
            <v>VEHICLE</v>
          </cell>
          <cell r="C73">
            <v>1385991</v>
          </cell>
          <cell r="D73" t="str">
            <v>CR</v>
          </cell>
          <cell r="E73">
            <v>946362</v>
          </cell>
          <cell r="F73">
            <v>0</v>
          </cell>
          <cell r="G73">
            <v>946362</v>
          </cell>
          <cell r="H73" t="str">
            <v>DB</v>
          </cell>
          <cell r="I73">
            <v>439629</v>
          </cell>
          <cell r="J73" t="str">
            <v>CR</v>
          </cell>
        </row>
        <row r="74">
          <cell r="A74" t="str">
            <v>1142-17-01</v>
          </cell>
          <cell r="B74" t="str">
            <v>FURNITURE  FIXTURES AND EQUIPMENT</v>
          </cell>
          <cell r="C74">
            <v>974701</v>
          </cell>
          <cell r="D74" t="str">
            <v>CR</v>
          </cell>
          <cell r="E74">
            <v>161506</v>
          </cell>
          <cell r="F74">
            <v>216640</v>
          </cell>
          <cell r="G74">
            <v>55134</v>
          </cell>
          <cell r="H74" t="str">
            <v>CR</v>
          </cell>
          <cell r="I74">
            <v>1029835</v>
          </cell>
          <cell r="J74" t="str">
            <v>CR</v>
          </cell>
        </row>
        <row r="75">
          <cell r="A75" t="str">
            <v>1142-18-01</v>
          </cell>
          <cell r="B75" t="str">
            <v>COMPUTERS</v>
          </cell>
          <cell r="C75">
            <v>1202865</v>
          </cell>
          <cell r="D75" t="str">
            <v>CR</v>
          </cell>
          <cell r="E75">
            <v>595076</v>
          </cell>
          <cell r="F75">
            <v>255094</v>
          </cell>
          <cell r="G75">
            <v>339982</v>
          </cell>
          <cell r="H75" t="str">
            <v>DB</v>
          </cell>
          <cell r="I75">
            <v>862883</v>
          </cell>
          <cell r="J75" t="str">
            <v>CR</v>
          </cell>
        </row>
        <row r="76">
          <cell r="A76" t="str">
            <v>1142-19-01</v>
          </cell>
          <cell r="B76" t="str">
            <v>COMMUNICATION EQUIPMENTS</v>
          </cell>
          <cell r="C76">
            <v>23829</v>
          </cell>
          <cell r="D76" t="str">
            <v>CR</v>
          </cell>
          <cell r="E76">
            <v>23829</v>
          </cell>
          <cell r="F76">
            <v>0</v>
          </cell>
          <cell r="G76">
            <v>23829</v>
          </cell>
          <cell r="H76" t="str">
            <v>DB</v>
          </cell>
          <cell r="I76">
            <v>0</v>
          </cell>
          <cell r="J76">
            <v>0</v>
          </cell>
        </row>
        <row r="77">
          <cell r="A77" t="str">
            <v>1142-20-01</v>
          </cell>
          <cell r="B77" t="str">
            <v>OFFICE EQUIPMENT</v>
          </cell>
          <cell r="C77">
            <v>557936</v>
          </cell>
          <cell r="D77" t="str">
            <v>CR</v>
          </cell>
          <cell r="E77">
            <v>138325</v>
          </cell>
          <cell r="F77">
            <v>67728</v>
          </cell>
          <cell r="G77">
            <v>70597</v>
          </cell>
          <cell r="H77" t="str">
            <v>DB</v>
          </cell>
          <cell r="I77">
            <v>487339</v>
          </cell>
          <cell r="J77" t="str">
            <v>CR</v>
          </cell>
        </row>
        <row r="78">
          <cell r="A78" t="str">
            <v>1142-22-01</v>
          </cell>
          <cell r="B78" t="str">
            <v>INTANGIBLE ASSETS-COMPUTER SOFTWARE</v>
          </cell>
          <cell r="C78">
            <v>28072</v>
          </cell>
          <cell r="D78" t="str">
            <v>CR</v>
          </cell>
          <cell r="E78">
            <v>0</v>
          </cell>
          <cell r="F78">
            <v>20130</v>
          </cell>
          <cell r="G78">
            <v>20130</v>
          </cell>
          <cell r="H78" t="str">
            <v>CR</v>
          </cell>
          <cell r="I78">
            <v>48202</v>
          </cell>
          <cell r="J78" t="str">
            <v>CR</v>
          </cell>
        </row>
        <row r="79">
          <cell r="A79" t="str">
            <v>1142-25-01</v>
          </cell>
          <cell r="B79" t="str">
            <v>OTHER ASSETS</v>
          </cell>
          <cell r="C79">
            <v>995063</v>
          </cell>
          <cell r="D79" t="str">
            <v>CR</v>
          </cell>
          <cell r="E79">
            <v>977788</v>
          </cell>
          <cell r="F79">
            <v>13376</v>
          </cell>
          <cell r="G79">
            <v>964412</v>
          </cell>
          <cell r="H79" t="str">
            <v>DB</v>
          </cell>
          <cell r="I79">
            <v>30651</v>
          </cell>
          <cell r="J79" t="str">
            <v>CR</v>
          </cell>
        </row>
        <row r="80">
          <cell r="A80" t="str">
            <v>1142-28-01</v>
          </cell>
          <cell r="B80" t="str">
            <v>FIXED ASSETS OF MINOR VALUE&gt;750&lt;5000</v>
          </cell>
          <cell r="C80">
            <v>1273704</v>
          </cell>
          <cell r="D80" t="str">
            <v>CR</v>
          </cell>
          <cell r="E80">
            <v>776090</v>
          </cell>
          <cell r="F80">
            <v>181271</v>
          </cell>
          <cell r="G80">
            <v>594819</v>
          </cell>
          <cell r="H80" t="str">
            <v>DB</v>
          </cell>
          <cell r="I80">
            <v>678885</v>
          </cell>
          <cell r="J80" t="str">
            <v>CR</v>
          </cell>
        </row>
        <row r="81">
          <cell r="A81" t="str">
            <v>1143-40-01</v>
          </cell>
          <cell r="B81" t="str">
            <v>EXPENDITURE ON HYDRO AND METEOROLOGIC</v>
          </cell>
          <cell r="C81">
            <v>478795</v>
          </cell>
          <cell r="D81" t="str">
            <v>DB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478795</v>
          </cell>
          <cell r="J81" t="str">
            <v>DB</v>
          </cell>
        </row>
        <row r="82">
          <cell r="A82" t="str">
            <v>1143-40-02</v>
          </cell>
          <cell r="B82" t="str">
            <v>EXPENSES ON SURVEY</v>
          </cell>
          <cell r="C82">
            <v>1937802</v>
          </cell>
          <cell r="D82" t="str">
            <v>DB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1937802</v>
          </cell>
          <cell r="J82" t="str">
            <v>DB</v>
          </cell>
        </row>
        <row r="83">
          <cell r="A83" t="str">
            <v>1143-40-04</v>
          </cell>
          <cell r="B83" t="str">
            <v>DRILLING AND DRAFTING</v>
          </cell>
          <cell r="C83">
            <v>885321</v>
          </cell>
          <cell r="D83" t="str">
            <v>DB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885321</v>
          </cell>
          <cell r="J83" t="str">
            <v>DB</v>
          </cell>
        </row>
        <row r="84">
          <cell r="A84" t="str">
            <v>1143-40-08</v>
          </cell>
          <cell r="B84" t="str">
            <v>OTHER SURVEY INVESTIGATION, CONSULTAN</v>
          </cell>
          <cell r="C84">
            <v>2916808</v>
          </cell>
          <cell r="D84" t="str">
            <v>DB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2916808</v>
          </cell>
          <cell r="J84" t="str">
            <v>DB</v>
          </cell>
        </row>
        <row r="85">
          <cell r="A85" t="str">
            <v>1143-75-01</v>
          </cell>
          <cell r="B85" t="str">
            <v>WAGES, ALLOWANCES AND BENEFITS</v>
          </cell>
          <cell r="C85">
            <v>45124585</v>
          </cell>
          <cell r="D85" t="str">
            <v>DB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45124585</v>
          </cell>
          <cell r="J85" t="str">
            <v>DB</v>
          </cell>
        </row>
        <row r="86">
          <cell r="A86" t="str">
            <v>1143-75-02</v>
          </cell>
          <cell r="B86" t="str">
            <v>GRATUITY AND CONTB. TO PF(INCL ADM FE</v>
          </cell>
          <cell r="C86">
            <v>7215260</v>
          </cell>
          <cell r="D86" t="str">
            <v>DB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7215260</v>
          </cell>
          <cell r="J86" t="str">
            <v>DB</v>
          </cell>
        </row>
        <row r="87">
          <cell r="A87" t="str">
            <v>1143-75-03</v>
          </cell>
          <cell r="B87" t="str">
            <v>STAFF WELFARE EXPENSES</v>
          </cell>
          <cell r="C87">
            <v>4609144</v>
          </cell>
          <cell r="D87" t="str">
            <v>DB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4609144</v>
          </cell>
          <cell r="J87" t="str">
            <v>DB</v>
          </cell>
        </row>
        <row r="88">
          <cell r="A88" t="str">
            <v>1143-75-10</v>
          </cell>
          <cell r="B88" t="str">
            <v>R&amp;M-BUILDING</v>
          </cell>
          <cell r="C88">
            <v>1527961</v>
          </cell>
          <cell r="D88" t="str">
            <v>DB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1527961</v>
          </cell>
          <cell r="J88" t="str">
            <v>DB</v>
          </cell>
        </row>
        <row r="89">
          <cell r="A89" t="str">
            <v>1143-75-11</v>
          </cell>
          <cell r="B89" t="str">
            <v>R&amp;M-CONST. PLANT MACHINERY &amp; EQUIPMEN</v>
          </cell>
          <cell r="C89">
            <v>131922</v>
          </cell>
          <cell r="D89" t="str">
            <v>DB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  <cell r="I89">
            <v>131922</v>
          </cell>
          <cell r="J89" t="str">
            <v>DB</v>
          </cell>
        </row>
        <row r="90">
          <cell r="A90" t="str">
            <v>1143-75-12</v>
          </cell>
          <cell r="B90" t="str">
            <v>R&amp;M-OTHERS</v>
          </cell>
          <cell r="C90">
            <v>4714085</v>
          </cell>
          <cell r="D90" t="str">
            <v>DB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4714085</v>
          </cell>
          <cell r="J90" t="str">
            <v>DB</v>
          </cell>
        </row>
        <row r="91">
          <cell r="A91" t="str">
            <v>1143-75-14</v>
          </cell>
          <cell r="B91" t="str">
            <v>RENT/HIRING CHARGES</v>
          </cell>
          <cell r="C91">
            <v>3729155</v>
          </cell>
          <cell r="D91" t="str">
            <v>DB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3729155</v>
          </cell>
          <cell r="J91" t="str">
            <v>DB</v>
          </cell>
        </row>
        <row r="92">
          <cell r="A92" t="str">
            <v>1143-75-15</v>
          </cell>
          <cell r="B92" t="str">
            <v>RATES AND TAXES</v>
          </cell>
          <cell r="C92">
            <v>24852</v>
          </cell>
          <cell r="D92" t="str">
            <v>DB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24852</v>
          </cell>
          <cell r="J92" t="str">
            <v>DB</v>
          </cell>
        </row>
        <row r="93">
          <cell r="A93" t="str">
            <v>1143-75-16</v>
          </cell>
          <cell r="B93" t="str">
            <v>INSURANCE</v>
          </cell>
          <cell r="C93">
            <v>269016</v>
          </cell>
          <cell r="D93" t="str">
            <v>DB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269016</v>
          </cell>
          <cell r="J93" t="str">
            <v>DB</v>
          </cell>
        </row>
        <row r="94">
          <cell r="A94" t="str">
            <v>1143-75-18</v>
          </cell>
          <cell r="B94" t="str">
            <v>ELECTRICITY EXPENSES</v>
          </cell>
          <cell r="C94">
            <v>191788</v>
          </cell>
          <cell r="D94" t="str">
            <v>DB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191788</v>
          </cell>
          <cell r="J94" t="str">
            <v>DB</v>
          </cell>
        </row>
        <row r="95">
          <cell r="A95" t="str">
            <v>1143-75-19</v>
          </cell>
          <cell r="B95" t="str">
            <v>TRAVELLING AND CONVEYANCE</v>
          </cell>
          <cell r="C95">
            <v>3303310</v>
          </cell>
          <cell r="D95" t="str">
            <v>DB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3303310</v>
          </cell>
          <cell r="J95" t="str">
            <v>DB</v>
          </cell>
        </row>
        <row r="96">
          <cell r="A96" t="str">
            <v>1143-75-20</v>
          </cell>
          <cell r="B96" t="str">
            <v>EXPENSE ON VEHICLES/STAFF CAR</v>
          </cell>
          <cell r="C96">
            <v>3706515</v>
          </cell>
          <cell r="D96" t="str">
            <v>DB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3706515</v>
          </cell>
          <cell r="J96" t="str">
            <v>DB</v>
          </cell>
        </row>
        <row r="97">
          <cell r="A97" t="str">
            <v>1143-75-21</v>
          </cell>
          <cell r="B97" t="str">
            <v>TELEPHONE TELEX AND POSTAGE -COMMUNIC</v>
          </cell>
          <cell r="C97">
            <v>1125374</v>
          </cell>
          <cell r="D97" t="str">
            <v>DB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1125374</v>
          </cell>
          <cell r="J97" t="str">
            <v>DB</v>
          </cell>
        </row>
        <row r="98">
          <cell r="A98" t="str">
            <v>1143-75-22</v>
          </cell>
          <cell r="B98" t="str">
            <v>ADVERTISEMENT PUBLICITY</v>
          </cell>
          <cell r="C98">
            <v>169533</v>
          </cell>
          <cell r="D98" t="str">
            <v>DB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169533</v>
          </cell>
          <cell r="J98" t="str">
            <v>DB</v>
          </cell>
        </row>
        <row r="99">
          <cell r="A99" t="str">
            <v>1143-75-23</v>
          </cell>
          <cell r="B99" t="str">
            <v>ENTERTAINMENT AND HOSPITALITY  EXPENS</v>
          </cell>
          <cell r="C99">
            <v>201131</v>
          </cell>
          <cell r="D99" t="str">
            <v>DB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201131</v>
          </cell>
          <cell r="J99" t="str">
            <v>DB</v>
          </cell>
        </row>
        <row r="100">
          <cell r="A100" t="str">
            <v>1143-75-24</v>
          </cell>
          <cell r="B100" t="str">
            <v>PRINTING AND STATIONERY</v>
          </cell>
          <cell r="C100">
            <v>597046</v>
          </cell>
          <cell r="D100" t="str">
            <v>DB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597046</v>
          </cell>
          <cell r="J100" t="str">
            <v>DB</v>
          </cell>
        </row>
        <row r="101">
          <cell r="A101" t="str">
            <v>1143-75-25</v>
          </cell>
          <cell r="B101" t="str">
            <v>OTHER EXPENSES</v>
          </cell>
          <cell r="C101">
            <v>781212</v>
          </cell>
          <cell r="D101" t="str">
            <v>DB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781212</v>
          </cell>
          <cell r="J101" t="str">
            <v>DB</v>
          </cell>
        </row>
        <row r="102">
          <cell r="A102" t="str">
            <v>1143-75-26</v>
          </cell>
          <cell r="B102" t="str">
            <v>DESIGN AND CONSULTANCY-INDIGENOUS</v>
          </cell>
          <cell r="C102">
            <v>120000</v>
          </cell>
          <cell r="D102" t="str">
            <v>DB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120000</v>
          </cell>
          <cell r="J102" t="str">
            <v>DB</v>
          </cell>
        </row>
        <row r="103">
          <cell r="A103" t="str">
            <v>1143-75-28</v>
          </cell>
          <cell r="B103" t="str">
            <v>LOSSES ON ASSETS/ MATERIAL WRITTEN OF</v>
          </cell>
          <cell r="C103">
            <v>43300</v>
          </cell>
          <cell r="D103" t="str">
            <v>DB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43300</v>
          </cell>
          <cell r="J103" t="str">
            <v>DB</v>
          </cell>
        </row>
        <row r="104">
          <cell r="A104" t="str">
            <v>1143-75-49</v>
          </cell>
          <cell r="B104" t="str">
            <v>OTHER FINANCE CHARGES</v>
          </cell>
          <cell r="C104">
            <v>71235</v>
          </cell>
          <cell r="D104" t="str">
            <v>DB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71235</v>
          </cell>
          <cell r="J104" t="str">
            <v>DB</v>
          </cell>
        </row>
        <row r="105">
          <cell r="A105" t="str">
            <v>1143-75-60</v>
          </cell>
          <cell r="B105" t="str">
            <v>DEP. DURING CONSTRUCTION</v>
          </cell>
          <cell r="C105">
            <v>3616098</v>
          </cell>
          <cell r="D105" t="str">
            <v>DB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3616098</v>
          </cell>
          <cell r="J105" t="str">
            <v>DB</v>
          </cell>
        </row>
        <row r="106">
          <cell r="A106" t="str">
            <v>1143-75-71</v>
          </cell>
          <cell r="B106" t="str">
            <v>INTEREST ON LOANS AND ADVANCES</v>
          </cell>
          <cell r="C106">
            <v>1757980</v>
          </cell>
          <cell r="D106" t="str">
            <v>CR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1757980</v>
          </cell>
          <cell r="J106" t="str">
            <v>CR</v>
          </cell>
        </row>
        <row r="107">
          <cell r="A107" t="str">
            <v>1143-75-72</v>
          </cell>
          <cell r="B107" t="str">
            <v>MISCELLANEOUS RECEIPTS AND RECOVERIES</v>
          </cell>
          <cell r="C107">
            <v>445432</v>
          </cell>
          <cell r="D107" t="str">
            <v>CR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445432</v>
          </cell>
          <cell r="J107" t="str">
            <v>CR</v>
          </cell>
        </row>
        <row r="108">
          <cell r="A108" t="str">
            <v>1143-75-74</v>
          </cell>
          <cell r="B108" t="str">
            <v>PROVISIONS-LIABILITY NOT REQD WRITTEN</v>
          </cell>
          <cell r="C108">
            <v>261248</v>
          </cell>
          <cell r="D108" t="str">
            <v>CR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261248</v>
          </cell>
          <cell r="J108" t="str">
            <v>CR</v>
          </cell>
        </row>
        <row r="109">
          <cell r="A109" t="str">
            <v>1143-75-99</v>
          </cell>
          <cell r="B109" t="str">
            <v>CORPORATE / REGIONAL OFFICE EXPENSES</v>
          </cell>
          <cell r="C109">
            <v>3646207</v>
          </cell>
          <cell r="D109" t="str">
            <v>DB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3646207</v>
          </cell>
          <cell r="J109" t="str">
            <v>DB</v>
          </cell>
        </row>
        <row r="110">
          <cell r="A110" t="str">
            <v>1144-13-01</v>
          </cell>
          <cell r="B110" t="str">
            <v>SCRAP MATERIALS</v>
          </cell>
          <cell r="C110">
            <v>0</v>
          </cell>
          <cell r="D110">
            <v>0</v>
          </cell>
          <cell r="E110">
            <v>162</v>
          </cell>
          <cell r="F110">
            <v>162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</row>
        <row r="111">
          <cell r="A111" t="str">
            <v>1164-01-01</v>
          </cell>
          <cell r="B111" t="str">
            <v>CASH IN HAND</v>
          </cell>
          <cell r="C111">
            <v>43680</v>
          </cell>
          <cell r="D111" t="str">
            <v>DB</v>
          </cell>
          <cell r="E111">
            <v>432645</v>
          </cell>
          <cell r="F111">
            <v>465133</v>
          </cell>
          <cell r="G111">
            <v>32488</v>
          </cell>
          <cell r="H111" t="str">
            <v>CR</v>
          </cell>
          <cell r="I111">
            <v>11192</v>
          </cell>
          <cell r="J111" t="str">
            <v>DB</v>
          </cell>
        </row>
        <row r="112">
          <cell r="A112" t="str">
            <v>1164-01-02</v>
          </cell>
          <cell r="B112" t="str">
            <v>IMPREST WITH STAFF</v>
          </cell>
          <cell r="C112">
            <v>0</v>
          </cell>
          <cell r="D112">
            <v>0</v>
          </cell>
          <cell r="E112">
            <v>53429</v>
          </cell>
          <cell r="F112">
            <v>53429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</row>
        <row r="113">
          <cell r="A113" t="str">
            <v>1164-04-50</v>
          </cell>
          <cell r="B113" t="str">
            <v>CASH/ BANK CONTRA CONTROL ACCOUNT</v>
          </cell>
          <cell r="C113">
            <v>0</v>
          </cell>
          <cell r="D113">
            <v>0</v>
          </cell>
          <cell r="E113">
            <v>427333</v>
          </cell>
          <cell r="F113">
            <v>427333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</row>
        <row r="114">
          <cell r="A114" t="str">
            <v>1164-05-01</v>
          </cell>
          <cell r="B114" t="str">
            <v>CHEQUE ISSUED ACCOUNT-SBI BANDRA(GOVT</v>
          </cell>
          <cell r="C114">
            <v>27045</v>
          </cell>
          <cell r="D114" t="str">
            <v>CR</v>
          </cell>
          <cell r="E114">
            <v>11132585</v>
          </cell>
          <cell r="F114">
            <v>11164829</v>
          </cell>
          <cell r="G114">
            <v>32244</v>
          </cell>
          <cell r="H114" t="str">
            <v>CR</v>
          </cell>
          <cell r="I114">
            <v>59289</v>
          </cell>
          <cell r="J114" t="str">
            <v>CR</v>
          </cell>
        </row>
        <row r="115">
          <cell r="A115" t="str">
            <v>1164-06-01</v>
          </cell>
          <cell r="B115" t="str">
            <v>CHEQUE COLLECTION A/C - SBI BANDRA(GO</v>
          </cell>
          <cell r="C115">
            <v>10952</v>
          </cell>
          <cell r="D115" t="str">
            <v>DB</v>
          </cell>
          <cell r="E115">
            <v>1595641</v>
          </cell>
          <cell r="F115">
            <v>1606593</v>
          </cell>
          <cell r="G115">
            <v>10952</v>
          </cell>
          <cell r="H115" t="str">
            <v>CR</v>
          </cell>
          <cell r="I115">
            <v>0</v>
          </cell>
          <cell r="J115">
            <v>0</v>
          </cell>
        </row>
        <row r="116">
          <cell r="A116" t="str">
            <v>1165-02-12</v>
          </cell>
          <cell r="B116" t="str">
            <v>INT. ACC. BUT NOT DUE ON EMP. ADV.-HB</v>
          </cell>
          <cell r="C116">
            <v>95258</v>
          </cell>
          <cell r="D116" t="str">
            <v>DB</v>
          </cell>
          <cell r="E116">
            <v>12604</v>
          </cell>
          <cell r="F116">
            <v>0</v>
          </cell>
          <cell r="G116">
            <v>12604</v>
          </cell>
          <cell r="H116" t="str">
            <v>DB</v>
          </cell>
          <cell r="I116">
            <v>107862</v>
          </cell>
          <cell r="J116" t="str">
            <v>DB</v>
          </cell>
        </row>
        <row r="117">
          <cell r="A117" t="str">
            <v>1165-02-14</v>
          </cell>
          <cell r="B117" t="str">
            <v>INT. ACC. BUT NOT DUE ON EMP. ADV.-SC</v>
          </cell>
          <cell r="C117">
            <v>8863</v>
          </cell>
          <cell r="D117" t="str">
            <v>DB</v>
          </cell>
          <cell r="E117">
            <v>844</v>
          </cell>
          <cell r="F117">
            <v>0</v>
          </cell>
          <cell r="G117">
            <v>844</v>
          </cell>
          <cell r="H117" t="str">
            <v>DB</v>
          </cell>
          <cell r="I117">
            <v>9707</v>
          </cell>
          <cell r="J117" t="str">
            <v>DB</v>
          </cell>
        </row>
        <row r="118">
          <cell r="A118" t="str">
            <v>1165-02-15</v>
          </cell>
          <cell r="B118" t="str">
            <v>INT. ACC. BUT NOT DUE ON EMP. ADV.-CO</v>
          </cell>
          <cell r="C118">
            <v>1676</v>
          </cell>
          <cell r="D118" t="str">
            <v>DB</v>
          </cell>
          <cell r="E118">
            <v>2015</v>
          </cell>
          <cell r="F118">
            <v>0</v>
          </cell>
          <cell r="G118">
            <v>2015</v>
          </cell>
          <cell r="H118" t="str">
            <v>DB</v>
          </cell>
          <cell r="I118">
            <v>3691</v>
          </cell>
          <cell r="J118" t="str">
            <v>DB</v>
          </cell>
        </row>
        <row r="119">
          <cell r="A119" t="str">
            <v>1165-02-18</v>
          </cell>
          <cell r="B119" t="str">
            <v>INT. ACC. BUT NOT DUE ON EMP. ADV.-HB</v>
          </cell>
          <cell r="C119">
            <v>252053</v>
          </cell>
          <cell r="D119" t="str">
            <v>DB</v>
          </cell>
          <cell r="E119">
            <v>44920</v>
          </cell>
          <cell r="F119">
            <v>0</v>
          </cell>
          <cell r="G119">
            <v>44920</v>
          </cell>
          <cell r="H119" t="str">
            <v>DB</v>
          </cell>
          <cell r="I119">
            <v>296973</v>
          </cell>
          <cell r="J119" t="str">
            <v>DB</v>
          </cell>
        </row>
        <row r="120">
          <cell r="A120" t="str">
            <v>1165-04-10</v>
          </cell>
          <cell r="B120" t="str">
            <v>DEPOSIT WITH P&amp;T</v>
          </cell>
          <cell r="C120">
            <v>14220</v>
          </cell>
          <cell r="D120" t="str">
            <v>DB</v>
          </cell>
          <cell r="E120">
            <v>0</v>
          </cell>
          <cell r="F120">
            <v>7590</v>
          </cell>
          <cell r="G120">
            <v>7590</v>
          </cell>
          <cell r="H120" t="str">
            <v>CR</v>
          </cell>
          <cell r="I120">
            <v>6630</v>
          </cell>
          <cell r="J120" t="str">
            <v>DB</v>
          </cell>
        </row>
        <row r="121">
          <cell r="A121" t="str">
            <v>1165-04-12</v>
          </cell>
          <cell r="B121" t="str">
            <v>DEPOSIT WITH OTHER GOVT. DEPTT.</v>
          </cell>
          <cell r="C121">
            <v>286345</v>
          </cell>
          <cell r="D121" t="str">
            <v>DB</v>
          </cell>
          <cell r="E121">
            <v>0</v>
          </cell>
          <cell r="F121">
            <v>286345</v>
          </cell>
          <cell r="G121">
            <v>286345</v>
          </cell>
          <cell r="H121" t="str">
            <v>CR</v>
          </cell>
          <cell r="I121">
            <v>0</v>
          </cell>
          <cell r="J121">
            <v>0</v>
          </cell>
        </row>
        <row r="122">
          <cell r="A122" t="str">
            <v>1165-04-13</v>
          </cell>
          <cell r="B122" t="str">
            <v>OTHER DEPOSITS &lt;NON GOVERNMENT&gt;</v>
          </cell>
          <cell r="C122">
            <v>0</v>
          </cell>
          <cell r="D122">
            <v>0</v>
          </cell>
          <cell r="E122">
            <v>286400</v>
          </cell>
          <cell r="F122">
            <v>0</v>
          </cell>
          <cell r="G122">
            <v>286400</v>
          </cell>
          <cell r="H122" t="str">
            <v>DB</v>
          </cell>
          <cell r="I122">
            <v>286400</v>
          </cell>
          <cell r="J122" t="str">
            <v>DB</v>
          </cell>
        </row>
        <row r="123">
          <cell r="A123" t="str">
            <v>1165-08-01</v>
          </cell>
          <cell r="B123" t="str">
            <v>CLAIMS RECOVERABLE FROM RAILWAYS</v>
          </cell>
          <cell r="C123">
            <v>0</v>
          </cell>
          <cell r="D123">
            <v>0</v>
          </cell>
          <cell r="E123">
            <v>100</v>
          </cell>
          <cell r="F123">
            <v>100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</row>
        <row r="124">
          <cell r="A124" t="str">
            <v>1165-08-02</v>
          </cell>
          <cell r="B124" t="str">
            <v>CLAIM RECOVERABLE FROM INSURANCE COMP</v>
          </cell>
          <cell r="C124">
            <v>94720</v>
          </cell>
          <cell r="D124" t="str">
            <v>DB</v>
          </cell>
          <cell r="E124">
            <v>0</v>
          </cell>
          <cell r="F124">
            <v>94720</v>
          </cell>
          <cell r="G124">
            <v>94720</v>
          </cell>
          <cell r="H124" t="str">
            <v>CR</v>
          </cell>
          <cell r="I124">
            <v>0</v>
          </cell>
          <cell r="J124">
            <v>0</v>
          </cell>
        </row>
        <row r="125">
          <cell r="A125" t="str">
            <v>1165-10-01</v>
          </cell>
          <cell r="B125" t="str">
            <v>LOSSES PENDING INVESTIGATION</v>
          </cell>
          <cell r="C125">
            <v>11370</v>
          </cell>
          <cell r="D125" t="str">
            <v>DB</v>
          </cell>
          <cell r="E125">
            <v>94720</v>
          </cell>
          <cell r="F125">
            <v>11370</v>
          </cell>
          <cell r="G125">
            <v>83350</v>
          </cell>
          <cell r="H125" t="str">
            <v>DB</v>
          </cell>
          <cell r="I125">
            <v>94720</v>
          </cell>
          <cell r="J125" t="str">
            <v>DB</v>
          </cell>
        </row>
        <row r="126">
          <cell r="A126" t="str">
            <v>1166-01-01</v>
          </cell>
          <cell r="B126" t="str">
            <v>HOUSE  BUILDING ADVANCE - SECURED</v>
          </cell>
          <cell r="C126">
            <v>214245</v>
          </cell>
          <cell r="D126" t="str">
            <v>DB</v>
          </cell>
          <cell r="E126">
            <v>38170</v>
          </cell>
          <cell r="F126">
            <v>95302</v>
          </cell>
          <cell r="G126">
            <v>57132</v>
          </cell>
          <cell r="H126" t="str">
            <v>CR</v>
          </cell>
          <cell r="I126">
            <v>157113</v>
          </cell>
          <cell r="J126" t="str">
            <v>DB</v>
          </cell>
        </row>
        <row r="127">
          <cell r="A127" t="str">
            <v>1166-01-03</v>
          </cell>
          <cell r="B127" t="str">
            <v>SCOOTER ADVANCE/ MOTOR CYCLE ADVANCE-</v>
          </cell>
          <cell r="C127">
            <v>13430</v>
          </cell>
          <cell r="D127" t="str">
            <v>DB</v>
          </cell>
          <cell r="E127">
            <v>0</v>
          </cell>
          <cell r="F127">
            <v>4740</v>
          </cell>
          <cell r="G127">
            <v>4740</v>
          </cell>
          <cell r="H127" t="str">
            <v>CR</v>
          </cell>
          <cell r="I127">
            <v>8690</v>
          </cell>
          <cell r="J127" t="str">
            <v>DB</v>
          </cell>
        </row>
        <row r="128">
          <cell r="A128" t="str">
            <v>1166-01-04</v>
          </cell>
          <cell r="B128" t="str">
            <v>COMPUTER ADVANCE- SECURED</v>
          </cell>
          <cell r="C128">
            <v>32118</v>
          </cell>
          <cell r="D128" t="str">
            <v>DB</v>
          </cell>
          <cell r="E128">
            <v>0</v>
          </cell>
          <cell r="F128">
            <v>7272</v>
          </cell>
          <cell r="G128">
            <v>7272</v>
          </cell>
          <cell r="H128" t="str">
            <v>CR</v>
          </cell>
          <cell r="I128">
            <v>24846</v>
          </cell>
          <cell r="J128" t="str">
            <v>DB</v>
          </cell>
        </row>
        <row r="129">
          <cell r="A129" t="str">
            <v>1166-02-01</v>
          </cell>
          <cell r="B129" t="str">
            <v>HOUSE  BUILDING-ADVANCE- UNSECURED</v>
          </cell>
          <cell r="C129">
            <v>565610</v>
          </cell>
          <cell r="D129" t="str">
            <v>DB</v>
          </cell>
          <cell r="E129">
            <v>0</v>
          </cell>
          <cell r="F129">
            <v>41640</v>
          </cell>
          <cell r="G129">
            <v>41640</v>
          </cell>
          <cell r="H129" t="str">
            <v>CR</v>
          </cell>
          <cell r="I129">
            <v>523970</v>
          </cell>
          <cell r="J129" t="str">
            <v>DB</v>
          </cell>
        </row>
        <row r="130">
          <cell r="A130" t="str">
            <v>1166-02-05</v>
          </cell>
          <cell r="B130" t="str">
            <v>FURNITURE ADVANCE</v>
          </cell>
          <cell r="C130">
            <v>72268</v>
          </cell>
          <cell r="D130" t="str">
            <v>DB</v>
          </cell>
          <cell r="E130">
            <v>49000</v>
          </cell>
          <cell r="F130">
            <v>26492</v>
          </cell>
          <cell r="G130">
            <v>22508</v>
          </cell>
          <cell r="H130" t="str">
            <v>DB</v>
          </cell>
          <cell r="I130">
            <v>94776</v>
          </cell>
          <cell r="J130" t="str">
            <v>DB</v>
          </cell>
        </row>
        <row r="131">
          <cell r="A131" t="str">
            <v>1166-02-06</v>
          </cell>
          <cell r="B131" t="str">
            <v>MULTIPURPOSE ADVANCE</v>
          </cell>
          <cell r="C131">
            <v>51075</v>
          </cell>
          <cell r="D131" t="str">
            <v>DB</v>
          </cell>
          <cell r="E131">
            <v>177589</v>
          </cell>
          <cell r="F131">
            <v>140109</v>
          </cell>
          <cell r="G131">
            <v>37480</v>
          </cell>
          <cell r="H131" t="str">
            <v>DB</v>
          </cell>
          <cell r="I131">
            <v>88555</v>
          </cell>
          <cell r="J131" t="str">
            <v>DB</v>
          </cell>
        </row>
        <row r="132">
          <cell r="A132" t="str">
            <v>1166-03-01</v>
          </cell>
          <cell r="B132" t="str">
            <v>TRANSFER  TRAVELLING ALLOWANCE ADVANC</v>
          </cell>
          <cell r="C132">
            <v>0</v>
          </cell>
          <cell r="D132">
            <v>0</v>
          </cell>
          <cell r="E132">
            <v>80000</v>
          </cell>
          <cell r="F132">
            <v>80000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</row>
        <row r="133">
          <cell r="A133" t="str">
            <v>1166-03-02</v>
          </cell>
          <cell r="B133" t="str">
            <v>TOUR  TRAVELLING ALLOWANCE ADVANCE</v>
          </cell>
          <cell r="C133">
            <v>11000</v>
          </cell>
          <cell r="D133" t="str">
            <v>DB</v>
          </cell>
          <cell r="E133">
            <v>153500</v>
          </cell>
          <cell r="F133">
            <v>164500</v>
          </cell>
          <cell r="G133">
            <v>11000</v>
          </cell>
          <cell r="H133" t="str">
            <v>CR</v>
          </cell>
          <cell r="I133">
            <v>0</v>
          </cell>
          <cell r="J133">
            <v>0</v>
          </cell>
        </row>
        <row r="134">
          <cell r="A134" t="str">
            <v>1166-03-03</v>
          </cell>
          <cell r="B134" t="str">
            <v>PAY ADVANCE</v>
          </cell>
          <cell r="C134">
            <v>12895</v>
          </cell>
          <cell r="D134" t="str">
            <v>DB</v>
          </cell>
          <cell r="E134">
            <v>11400</v>
          </cell>
          <cell r="F134">
            <v>24295</v>
          </cell>
          <cell r="G134">
            <v>12895</v>
          </cell>
          <cell r="H134" t="str">
            <v>CR</v>
          </cell>
          <cell r="I134">
            <v>0</v>
          </cell>
          <cell r="J134">
            <v>0</v>
          </cell>
        </row>
        <row r="135">
          <cell r="A135" t="str">
            <v>1166-03-04</v>
          </cell>
          <cell r="B135" t="str">
            <v>LEAVE TRAVEL CONCESSION ADVANCE</v>
          </cell>
          <cell r="C135">
            <v>20000</v>
          </cell>
          <cell r="D135" t="str">
            <v>DB</v>
          </cell>
          <cell r="E135">
            <v>62200</v>
          </cell>
          <cell r="F135">
            <v>70400</v>
          </cell>
          <cell r="G135">
            <v>8200</v>
          </cell>
          <cell r="H135" t="str">
            <v>CR</v>
          </cell>
          <cell r="I135">
            <v>11800</v>
          </cell>
          <cell r="J135" t="str">
            <v>DB</v>
          </cell>
        </row>
        <row r="136">
          <cell r="A136" t="str">
            <v>1166-03-05</v>
          </cell>
          <cell r="B136" t="str">
            <v>MULTIPURPOSE ADVANCE</v>
          </cell>
          <cell r="C136">
            <v>0</v>
          </cell>
          <cell r="D136">
            <v>0</v>
          </cell>
          <cell r="E136">
            <v>8700</v>
          </cell>
          <cell r="F136">
            <v>8700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</row>
        <row r="137">
          <cell r="A137" t="str">
            <v>1166-03-07</v>
          </cell>
          <cell r="B137" t="str">
            <v>DEATH RELIEF SCHEME PAYMENT</v>
          </cell>
          <cell r="C137">
            <v>1290</v>
          </cell>
          <cell r="D137" t="str">
            <v>DB</v>
          </cell>
          <cell r="E137">
            <v>2825</v>
          </cell>
          <cell r="F137">
            <v>4115</v>
          </cell>
          <cell r="G137">
            <v>1290</v>
          </cell>
          <cell r="H137" t="str">
            <v>CR</v>
          </cell>
          <cell r="I137">
            <v>0</v>
          </cell>
          <cell r="J137">
            <v>0</v>
          </cell>
        </row>
        <row r="138">
          <cell r="A138" t="str">
            <v>1166-03-08</v>
          </cell>
          <cell r="B138" t="str">
            <v>DEPARTMENTAL ADVANCE TO STAFF</v>
          </cell>
          <cell r="C138">
            <v>0</v>
          </cell>
          <cell r="D138">
            <v>0</v>
          </cell>
          <cell r="E138">
            <v>187862</v>
          </cell>
          <cell r="F138">
            <v>187862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</row>
        <row r="139">
          <cell r="A139" t="str">
            <v>1166-03-09</v>
          </cell>
          <cell r="B139" t="str">
            <v>CLAIM RECOVERABLE FROM STAFF</v>
          </cell>
          <cell r="C139">
            <v>2000</v>
          </cell>
          <cell r="D139" t="str">
            <v>DB</v>
          </cell>
          <cell r="E139">
            <v>159539</v>
          </cell>
          <cell r="F139">
            <v>161348</v>
          </cell>
          <cell r="G139">
            <v>1809</v>
          </cell>
          <cell r="H139" t="str">
            <v>CR</v>
          </cell>
          <cell r="I139">
            <v>191</v>
          </cell>
          <cell r="J139" t="str">
            <v>DB</v>
          </cell>
        </row>
        <row r="140">
          <cell r="A140" t="str">
            <v>1166-03-12</v>
          </cell>
          <cell r="B140" t="str">
            <v>DEATH RELIEF SCHEME-EXECUTIVES</v>
          </cell>
          <cell r="C140">
            <v>5000</v>
          </cell>
          <cell r="D140" t="str">
            <v>CR</v>
          </cell>
          <cell r="E140">
            <v>10500</v>
          </cell>
          <cell r="F140">
            <v>5500</v>
          </cell>
          <cell r="G140">
            <v>5000</v>
          </cell>
          <cell r="H140" t="str">
            <v>DB</v>
          </cell>
          <cell r="I140">
            <v>0</v>
          </cell>
          <cell r="J140">
            <v>0</v>
          </cell>
        </row>
        <row r="141">
          <cell r="A141" t="str">
            <v>1166-05-03</v>
          </cell>
          <cell r="B141" t="str">
            <v>ADVANCE TO FBT</v>
          </cell>
          <cell r="C141">
            <v>0</v>
          </cell>
          <cell r="D141">
            <v>0</v>
          </cell>
          <cell r="E141">
            <v>153914</v>
          </cell>
          <cell r="F141">
            <v>147086</v>
          </cell>
          <cell r="G141">
            <v>6828</v>
          </cell>
          <cell r="H141" t="str">
            <v>DB</v>
          </cell>
          <cell r="I141">
            <v>6828</v>
          </cell>
          <cell r="J141" t="str">
            <v>DB</v>
          </cell>
        </row>
        <row r="142">
          <cell r="A142" t="str">
            <v>1184-05-01</v>
          </cell>
          <cell r="B142" t="str">
            <v>INTEREST FROM EMPLOYEE ON HBA</v>
          </cell>
          <cell r="C142">
            <v>0</v>
          </cell>
          <cell r="D142">
            <v>0</v>
          </cell>
          <cell r="E142">
            <v>0</v>
          </cell>
          <cell r="F142">
            <v>57524</v>
          </cell>
          <cell r="G142">
            <v>57524</v>
          </cell>
          <cell r="H142" t="str">
            <v>CR</v>
          </cell>
          <cell r="I142">
            <v>57524</v>
          </cell>
          <cell r="J142" t="str">
            <v>CR</v>
          </cell>
        </row>
        <row r="143">
          <cell r="A143" t="str">
            <v>1184-05-03</v>
          </cell>
          <cell r="B143" t="str">
            <v>INTEREST FROM EMPLOYEE ON SCOOTER/ MO</v>
          </cell>
          <cell r="C143">
            <v>0</v>
          </cell>
          <cell r="D143">
            <v>0</v>
          </cell>
          <cell r="E143">
            <v>0</v>
          </cell>
          <cell r="F143">
            <v>844</v>
          </cell>
          <cell r="G143">
            <v>844</v>
          </cell>
          <cell r="H143" t="str">
            <v>CR</v>
          </cell>
          <cell r="I143">
            <v>844</v>
          </cell>
          <cell r="J143" t="str">
            <v>CR</v>
          </cell>
        </row>
        <row r="144">
          <cell r="A144" t="str">
            <v>1184-05-04</v>
          </cell>
          <cell r="B144" t="str">
            <v>INTEREST FROM EMPLOYEE ON COMPUTER AD</v>
          </cell>
          <cell r="C144">
            <v>0</v>
          </cell>
          <cell r="D144">
            <v>0</v>
          </cell>
          <cell r="E144">
            <v>0</v>
          </cell>
          <cell r="F144">
            <v>2015</v>
          </cell>
          <cell r="G144">
            <v>2015</v>
          </cell>
          <cell r="H144" t="str">
            <v>CR</v>
          </cell>
          <cell r="I144">
            <v>2015</v>
          </cell>
          <cell r="J144" t="str">
            <v>CR</v>
          </cell>
        </row>
        <row r="145">
          <cell r="A145" t="str">
            <v>1184-05-05</v>
          </cell>
          <cell r="B145" t="str">
            <v>INTEREST FROM EMPLOYEE-OTHERS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0</v>
          </cell>
        </row>
        <row r="146">
          <cell r="A146" t="str">
            <v>1184-07-02</v>
          </cell>
          <cell r="B146" t="str">
            <v>RENT /HIRE CHARGES EMPLOYEES</v>
          </cell>
          <cell r="C146">
            <v>0</v>
          </cell>
          <cell r="D146">
            <v>0</v>
          </cell>
          <cell r="E146">
            <v>0</v>
          </cell>
          <cell r="F146">
            <v>2526</v>
          </cell>
          <cell r="G146">
            <v>2526</v>
          </cell>
          <cell r="H146" t="str">
            <v>CR</v>
          </cell>
          <cell r="I146">
            <v>2526</v>
          </cell>
          <cell r="J146" t="str">
            <v>CR</v>
          </cell>
        </row>
        <row r="147">
          <cell r="A147" t="str">
            <v>1184-09-02</v>
          </cell>
          <cell r="B147" t="str">
            <v>PROVISION NOT REQUIRED WRITTEN BACK</v>
          </cell>
          <cell r="C147">
            <v>0</v>
          </cell>
          <cell r="D147">
            <v>0</v>
          </cell>
          <cell r="E147">
            <v>0</v>
          </cell>
          <cell r="F147">
            <v>192884</v>
          </cell>
          <cell r="G147">
            <v>192884</v>
          </cell>
          <cell r="H147" t="str">
            <v>CR</v>
          </cell>
          <cell r="I147">
            <v>192884</v>
          </cell>
          <cell r="J147" t="str">
            <v>CR</v>
          </cell>
        </row>
        <row r="148">
          <cell r="A148" t="str">
            <v>1184-10-01</v>
          </cell>
          <cell r="B148" t="str">
            <v>OTHER INCOME</v>
          </cell>
          <cell r="C148">
            <v>0</v>
          </cell>
          <cell r="D148">
            <v>0</v>
          </cell>
          <cell r="E148">
            <v>5918</v>
          </cell>
          <cell r="F148">
            <v>69231</v>
          </cell>
          <cell r="G148">
            <v>63313</v>
          </cell>
          <cell r="H148" t="str">
            <v>CR</v>
          </cell>
          <cell r="I148">
            <v>63313</v>
          </cell>
          <cell r="J148" t="str">
            <v>CR</v>
          </cell>
        </row>
        <row r="149">
          <cell r="A149" t="str">
            <v>1184-12-01</v>
          </cell>
          <cell r="B149" t="str">
            <v>TOWNSHIP RECOVERIES</v>
          </cell>
          <cell r="C149">
            <v>0</v>
          </cell>
          <cell r="D149">
            <v>0</v>
          </cell>
          <cell r="E149">
            <v>0</v>
          </cell>
          <cell r="F149">
            <v>73822</v>
          </cell>
          <cell r="G149">
            <v>73822</v>
          </cell>
          <cell r="H149" t="str">
            <v>CR</v>
          </cell>
          <cell r="I149">
            <v>73822</v>
          </cell>
          <cell r="J149" t="str">
            <v>CR</v>
          </cell>
        </row>
        <row r="150">
          <cell r="A150" t="str">
            <v>1184-15-01</v>
          </cell>
          <cell r="B150" t="str">
            <v>PROFIT ON SALE-DISPOSAL-SETTLEMENT OF</v>
          </cell>
          <cell r="C150">
            <v>0</v>
          </cell>
          <cell r="D150">
            <v>0</v>
          </cell>
          <cell r="E150">
            <v>0</v>
          </cell>
          <cell r="F150">
            <v>135503</v>
          </cell>
          <cell r="G150">
            <v>135503</v>
          </cell>
          <cell r="H150" t="str">
            <v>CR</v>
          </cell>
          <cell r="I150">
            <v>135503</v>
          </cell>
          <cell r="J150" t="str">
            <v>CR</v>
          </cell>
        </row>
        <row r="151">
          <cell r="A151" t="str">
            <v>1184-15-03</v>
          </cell>
          <cell r="B151" t="str">
            <v>PROFIT ON SALE-DISPOSAL-SETTLEMENT OF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</row>
        <row r="152">
          <cell r="A152" t="str">
            <v>1184-17-02</v>
          </cell>
          <cell r="B152" t="str">
            <v>LEASE RECOVERY (SELF/THIRTY PARTY)</v>
          </cell>
          <cell r="C152">
            <v>0</v>
          </cell>
          <cell r="D152">
            <v>0</v>
          </cell>
          <cell r="E152">
            <v>0</v>
          </cell>
          <cell r="F152">
            <v>31107</v>
          </cell>
          <cell r="G152">
            <v>31107</v>
          </cell>
          <cell r="H152" t="str">
            <v>CR</v>
          </cell>
          <cell r="I152">
            <v>31107</v>
          </cell>
          <cell r="J152" t="str">
            <v>CR</v>
          </cell>
        </row>
        <row r="153">
          <cell r="A153" t="str">
            <v>1184-17-10</v>
          </cell>
          <cell r="B153" t="str">
            <v>GUEST HOUSE RECOVERY</v>
          </cell>
          <cell r="C153">
            <v>0</v>
          </cell>
          <cell r="D153">
            <v>0</v>
          </cell>
          <cell r="E153">
            <v>0</v>
          </cell>
          <cell r="F153">
            <v>86921</v>
          </cell>
          <cell r="G153">
            <v>86921</v>
          </cell>
          <cell r="H153" t="str">
            <v>CR</v>
          </cell>
          <cell r="I153">
            <v>86921</v>
          </cell>
          <cell r="J153" t="str">
            <v>CR</v>
          </cell>
        </row>
        <row r="154">
          <cell r="A154" t="str">
            <v>1190-01-11</v>
          </cell>
          <cell r="B154" t="str">
            <v>BASIC PAY-INTERIM PAY-DEPUTATION PAY/</v>
          </cell>
          <cell r="C154">
            <v>0</v>
          </cell>
          <cell r="D154">
            <v>0</v>
          </cell>
          <cell r="E154">
            <v>1616291</v>
          </cell>
          <cell r="F154">
            <v>0</v>
          </cell>
          <cell r="G154">
            <v>1616291</v>
          </cell>
          <cell r="H154" t="str">
            <v>DB</v>
          </cell>
          <cell r="I154">
            <v>1616291</v>
          </cell>
          <cell r="J154" t="str">
            <v>DB</v>
          </cell>
        </row>
        <row r="155">
          <cell r="A155" t="str">
            <v>1190-01-12</v>
          </cell>
          <cell r="B155" t="str">
            <v>DEARNESS ALLOWANCE (EXEC)</v>
          </cell>
          <cell r="C155">
            <v>0</v>
          </cell>
          <cell r="D155">
            <v>0</v>
          </cell>
          <cell r="E155">
            <v>842648</v>
          </cell>
          <cell r="F155">
            <v>0</v>
          </cell>
          <cell r="G155">
            <v>842648</v>
          </cell>
          <cell r="H155" t="str">
            <v>DB</v>
          </cell>
          <cell r="I155">
            <v>842648</v>
          </cell>
          <cell r="J155" t="str">
            <v>DB</v>
          </cell>
        </row>
        <row r="156">
          <cell r="A156" t="str">
            <v>1190-01-13</v>
          </cell>
          <cell r="B156" t="str">
            <v>CITY COMPENSATORY ALLOWANCE (EXEC)</v>
          </cell>
          <cell r="C156">
            <v>0</v>
          </cell>
          <cell r="D156">
            <v>0</v>
          </cell>
          <cell r="E156">
            <v>17734</v>
          </cell>
          <cell r="F156">
            <v>0</v>
          </cell>
          <cell r="G156">
            <v>17734</v>
          </cell>
          <cell r="H156" t="str">
            <v>DB</v>
          </cell>
          <cell r="I156">
            <v>17734</v>
          </cell>
          <cell r="J156" t="str">
            <v>DB</v>
          </cell>
        </row>
        <row r="157">
          <cell r="A157" t="str">
            <v>1190-01-14</v>
          </cell>
          <cell r="B157" t="str">
            <v>HOUSE RENT ALLOWANCE (EXEC)</v>
          </cell>
          <cell r="C157">
            <v>0</v>
          </cell>
          <cell r="D157">
            <v>0</v>
          </cell>
          <cell r="E157">
            <v>113342</v>
          </cell>
          <cell r="F157">
            <v>0</v>
          </cell>
          <cell r="G157">
            <v>113342</v>
          </cell>
          <cell r="H157" t="str">
            <v>DB</v>
          </cell>
          <cell r="I157">
            <v>113342</v>
          </cell>
          <cell r="J157" t="str">
            <v>DB</v>
          </cell>
        </row>
        <row r="158">
          <cell r="A158" t="str">
            <v>1190-01-16</v>
          </cell>
          <cell r="B158" t="str">
            <v>SITE COMPENSATORY ALLOWANCE (EXEC)</v>
          </cell>
          <cell r="C158">
            <v>0</v>
          </cell>
          <cell r="D158">
            <v>0</v>
          </cell>
          <cell r="E158">
            <v>27283</v>
          </cell>
          <cell r="F158">
            <v>0</v>
          </cell>
          <cell r="G158">
            <v>27283</v>
          </cell>
          <cell r="H158" t="str">
            <v>DB</v>
          </cell>
          <cell r="I158">
            <v>27283</v>
          </cell>
          <cell r="J158" t="str">
            <v>DB</v>
          </cell>
        </row>
        <row r="159">
          <cell r="A159" t="str">
            <v>1190-01-17</v>
          </cell>
          <cell r="B159" t="str">
            <v>CHILDREN EDUCATION ALLOWANCE (EXEC)</v>
          </cell>
          <cell r="C159">
            <v>0</v>
          </cell>
          <cell r="D159">
            <v>0</v>
          </cell>
          <cell r="E159">
            <v>8750</v>
          </cell>
          <cell r="F159">
            <v>0</v>
          </cell>
          <cell r="G159">
            <v>8750</v>
          </cell>
          <cell r="H159" t="str">
            <v>DB</v>
          </cell>
          <cell r="I159">
            <v>8750</v>
          </cell>
          <cell r="J159" t="str">
            <v>DB</v>
          </cell>
        </row>
        <row r="160">
          <cell r="A160" t="str">
            <v>1190-01-19</v>
          </cell>
          <cell r="B160" t="str">
            <v>NEWS PAPER ALLOWANCE(EXEC)</v>
          </cell>
          <cell r="C160">
            <v>0</v>
          </cell>
          <cell r="D160">
            <v>0</v>
          </cell>
          <cell r="E160">
            <v>13900</v>
          </cell>
          <cell r="F160">
            <v>0</v>
          </cell>
          <cell r="G160">
            <v>13900</v>
          </cell>
          <cell r="H160" t="str">
            <v>DB</v>
          </cell>
          <cell r="I160">
            <v>13900</v>
          </cell>
          <cell r="J160" t="str">
            <v>DB</v>
          </cell>
        </row>
        <row r="161">
          <cell r="A161" t="str">
            <v>1190-01-22</v>
          </cell>
          <cell r="B161" t="str">
            <v>CONVEYANCE ALLOWANCE/MAINTENANCE  (EX</v>
          </cell>
          <cell r="C161">
            <v>0</v>
          </cell>
          <cell r="D161">
            <v>0</v>
          </cell>
          <cell r="E161">
            <v>20235</v>
          </cell>
          <cell r="F161">
            <v>3463</v>
          </cell>
          <cell r="G161">
            <v>16772</v>
          </cell>
          <cell r="H161" t="str">
            <v>DB</v>
          </cell>
          <cell r="I161">
            <v>16772</v>
          </cell>
          <cell r="J161" t="str">
            <v>DB</v>
          </cell>
        </row>
        <row r="162">
          <cell r="A162" t="str">
            <v>1190-01-23</v>
          </cell>
          <cell r="B162" t="str">
            <v>COMPANY LEASED ACCOMMODATION/CLA MAIN</v>
          </cell>
          <cell r="C162">
            <v>0</v>
          </cell>
          <cell r="D162">
            <v>0</v>
          </cell>
          <cell r="E162">
            <v>18917</v>
          </cell>
          <cell r="F162">
            <v>0</v>
          </cell>
          <cell r="G162">
            <v>18917</v>
          </cell>
          <cell r="H162" t="str">
            <v>DB</v>
          </cell>
          <cell r="I162">
            <v>18917</v>
          </cell>
          <cell r="J162" t="str">
            <v>DB</v>
          </cell>
        </row>
        <row r="163">
          <cell r="A163" t="str">
            <v>1190-01-24</v>
          </cell>
          <cell r="B163" t="str">
            <v>TRANSPORT ALLOWANCE (EXEC)</v>
          </cell>
          <cell r="C163">
            <v>0</v>
          </cell>
          <cell r="D163">
            <v>0</v>
          </cell>
          <cell r="E163">
            <v>29100</v>
          </cell>
          <cell r="F163">
            <v>0</v>
          </cell>
          <cell r="G163">
            <v>29100</v>
          </cell>
          <cell r="H163" t="str">
            <v>DB</v>
          </cell>
          <cell r="I163">
            <v>29100</v>
          </cell>
          <cell r="J163" t="str">
            <v>DB</v>
          </cell>
        </row>
        <row r="164">
          <cell r="A164" t="str">
            <v>1190-01-25</v>
          </cell>
          <cell r="B164" t="str">
            <v>ELECTRICITY SUBSIDY (EXEC)</v>
          </cell>
          <cell r="C164">
            <v>0</v>
          </cell>
          <cell r="D164">
            <v>0</v>
          </cell>
          <cell r="E164">
            <v>439</v>
          </cell>
          <cell r="F164">
            <v>0</v>
          </cell>
          <cell r="G164">
            <v>439</v>
          </cell>
          <cell r="H164" t="str">
            <v>DB</v>
          </cell>
          <cell r="I164">
            <v>439</v>
          </cell>
          <cell r="J164" t="str">
            <v>DB</v>
          </cell>
        </row>
        <row r="165">
          <cell r="A165" t="str">
            <v>1190-01-26</v>
          </cell>
          <cell r="B165" t="str">
            <v>CANTEEN SUBSIDY (EXEC)</v>
          </cell>
          <cell r="C165">
            <v>0</v>
          </cell>
          <cell r="D165">
            <v>0</v>
          </cell>
          <cell r="E165">
            <v>18361</v>
          </cell>
          <cell r="F165">
            <v>0</v>
          </cell>
          <cell r="G165">
            <v>18361</v>
          </cell>
          <cell r="H165" t="str">
            <v>DB</v>
          </cell>
          <cell r="I165">
            <v>18361</v>
          </cell>
          <cell r="J165" t="str">
            <v>DB</v>
          </cell>
        </row>
        <row r="166">
          <cell r="A166" t="str">
            <v>1190-01-27</v>
          </cell>
          <cell r="B166" t="str">
            <v>HONORARIUM (EXEC)</v>
          </cell>
          <cell r="C166">
            <v>0</v>
          </cell>
          <cell r="D166">
            <v>0</v>
          </cell>
          <cell r="E166">
            <v>375</v>
          </cell>
          <cell r="F166">
            <v>0</v>
          </cell>
          <cell r="G166">
            <v>375</v>
          </cell>
          <cell r="H166" t="str">
            <v>DB</v>
          </cell>
          <cell r="I166">
            <v>375</v>
          </cell>
          <cell r="J166" t="str">
            <v>DB</v>
          </cell>
        </row>
        <row r="167">
          <cell r="A167" t="str">
            <v>1190-01-28</v>
          </cell>
          <cell r="B167" t="str">
            <v>EL ENCASHMENT (EXEC)</v>
          </cell>
          <cell r="C167">
            <v>0</v>
          </cell>
          <cell r="D167">
            <v>0</v>
          </cell>
          <cell r="E167">
            <v>71826</v>
          </cell>
          <cell r="F167">
            <v>0</v>
          </cell>
          <cell r="G167">
            <v>71826</v>
          </cell>
          <cell r="H167" t="str">
            <v>DB</v>
          </cell>
          <cell r="I167">
            <v>71826</v>
          </cell>
          <cell r="J167" t="str">
            <v>DB</v>
          </cell>
        </row>
        <row r="168">
          <cell r="A168" t="str">
            <v>1190-01-29</v>
          </cell>
          <cell r="B168" t="str">
            <v>PRODUCTIVITY LINKED BONUS (EXEC)</v>
          </cell>
          <cell r="C168">
            <v>0</v>
          </cell>
          <cell r="D168">
            <v>0</v>
          </cell>
          <cell r="E168">
            <v>191682</v>
          </cell>
          <cell r="F168">
            <v>0</v>
          </cell>
          <cell r="G168">
            <v>191682</v>
          </cell>
          <cell r="H168" t="str">
            <v>DB</v>
          </cell>
          <cell r="I168">
            <v>191682</v>
          </cell>
          <cell r="J168" t="str">
            <v>DB</v>
          </cell>
        </row>
        <row r="169">
          <cell r="A169" t="str">
            <v>1190-01-32</v>
          </cell>
          <cell r="B169" t="str">
            <v>CONVEYANCE REIMBURSEMENT(EXE)</v>
          </cell>
          <cell r="C169">
            <v>0</v>
          </cell>
          <cell r="D169">
            <v>0</v>
          </cell>
          <cell r="E169">
            <v>48498</v>
          </cell>
          <cell r="F169">
            <v>0</v>
          </cell>
          <cell r="G169">
            <v>48498</v>
          </cell>
          <cell r="H169" t="str">
            <v>DB</v>
          </cell>
          <cell r="I169">
            <v>48498</v>
          </cell>
          <cell r="J169" t="str">
            <v>DB</v>
          </cell>
        </row>
        <row r="170">
          <cell r="A170" t="str">
            <v>1190-01-33</v>
          </cell>
          <cell r="B170" t="str">
            <v>CL/OL ENCASHMENT &lt;EXCUTIVES&gt;</v>
          </cell>
          <cell r="C170">
            <v>0</v>
          </cell>
          <cell r="D170">
            <v>0</v>
          </cell>
          <cell r="E170">
            <v>46411</v>
          </cell>
          <cell r="F170">
            <v>0</v>
          </cell>
          <cell r="G170">
            <v>46411</v>
          </cell>
          <cell r="H170" t="str">
            <v>DB</v>
          </cell>
          <cell r="I170">
            <v>46411</v>
          </cell>
          <cell r="J170" t="str">
            <v>DB</v>
          </cell>
        </row>
        <row r="171">
          <cell r="A171" t="str">
            <v>1190-01-34</v>
          </cell>
          <cell r="B171" t="str">
            <v>HPL ENCASHMENT &lt;EXCUTIVES&gt;</v>
          </cell>
          <cell r="C171">
            <v>0</v>
          </cell>
          <cell r="D171">
            <v>0</v>
          </cell>
          <cell r="E171">
            <v>54643</v>
          </cell>
          <cell r="F171">
            <v>0</v>
          </cell>
          <cell r="G171">
            <v>54643</v>
          </cell>
          <cell r="H171" t="str">
            <v>DB</v>
          </cell>
          <cell r="I171">
            <v>54643</v>
          </cell>
          <cell r="J171" t="str">
            <v>DB</v>
          </cell>
        </row>
        <row r="172">
          <cell r="A172" t="str">
            <v>1190-01-35</v>
          </cell>
          <cell r="B172" t="str">
            <v>OTHER ALLOWANCE (EXEC)</v>
          </cell>
          <cell r="C172">
            <v>0</v>
          </cell>
          <cell r="D172">
            <v>0</v>
          </cell>
          <cell r="E172">
            <v>750</v>
          </cell>
          <cell r="F172">
            <v>0</v>
          </cell>
          <cell r="G172">
            <v>750</v>
          </cell>
          <cell r="H172" t="str">
            <v>DB</v>
          </cell>
          <cell r="I172">
            <v>750</v>
          </cell>
          <cell r="J172" t="str">
            <v>DB</v>
          </cell>
        </row>
        <row r="173">
          <cell r="A173" t="str">
            <v>1190-01-40</v>
          </cell>
          <cell r="B173" t="str">
            <v>BASIC PAY-INTERIM PAY-DEPUTATION PAY/</v>
          </cell>
          <cell r="C173">
            <v>0</v>
          </cell>
          <cell r="D173">
            <v>0</v>
          </cell>
          <cell r="E173">
            <v>702499</v>
          </cell>
          <cell r="F173">
            <v>0</v>
          </cell>
          <cell r="G173">
            <v>702499</v>
          </cell>
          <cell r="H173" t="str">
            <v>DB</v>
          </cell>
          <cell r="I173">
            <v>702499</v>
          </cell>
          <cell r="J173" t="str">
            <v>DB</v>
          </cell>
        </row>
        <row r="174">
          <cell r="A174" t="str">
            <v>1190-01-41</v>
          </cell>
          <cell r="B174" t="str">
            <v>DEARNESS ALLOWANCE (SUPERVISOR)</v>
          </cell>
          <cell r="C174">
            <v>0</v>
          </cell>
          <cell r="D174">
            <v>0</v>
          </cell>
          <cell r="E174">
            <v>363781</v>
          </cell>
          <cell r="F174">
            <v>0</v>
          </cell>
          <cell r="G174">
            <v>363781</v>
          </cell>
          <cell r="H174" t="str">
            <v>DB</v>
          </cell>
          <cell r="I174">
            <v>363781</v>
          </cell>
          <cell r="J174" t="str">
            <v>DB</v>
          </cell>
        </row>
        <row r="175">
          <cell r="A175" t="str">
            <v>1190-01-42</v>
          </cell>
          <cell r="B175" t="str">
            <v>CITY COMPENSATORY ALLOWANCE (SUPERVIS</v>
          </cell>
          <cell r="C175">
            <v>0</v>
          </cell>
          <cell r="D175">
            <v>0</v>
          </cell>
          <cell r="E175">
            <v>14400</v>
          </cell>
          <cell r="F175">
            <v>0</v>
          </cell>
          <cell r="G175">
            <v>14400</v>
          </cell>
          <cell r="H175" t="str">
            <v>DB</v>
          </cell>
          <cell r="I175">
            <v>14400</v>
          </cell>
          <cell r="J175" t="str">
            <v>DB</v>
          </cell>
        </row>
        <row r="176">
          <cell r="A176" t="str">
            <v>1190-01-43</v>
          </cell>
          <cell r="B176" t="str">
            <v>HOUSE RENT ALLOWANCE (SUPERVISOR)</v>
          </cell>
          <cell r="C176">
            <v>0</v>
          </cell>
          <cell r="D176">
            <v>0</v>
          </cell>
          <cell r="E176">
            <v>39543</v>
          </cell>
          <cell r="F176">
            <v>0</v>
          </cell>
          <cell r="G176">
            <v>39543</v>
          </cell>
          <cell r="H176" t="str">
            <v>DB</v>
          </cell>
          <cell r="I176">
            <v>39543</v>
          </cell>
          <cell r="J176" t="str">
            <v>DB</v>
          </cell>
        </row>
        <row r="177">
          <cell r="A177" t="str">
            <v>1190-01-46</v>
          </cell>
          <cell r="B177" t="str">
            <v>CHILDREN EDUCATION ALLOWANCE (SUPERVI</v>
          </cell>
          <cell r="C177">
            <v>0</v>
          </cell>
          <cell r="D177">
            <v>0</v>
          </cell>
          <cell r="E177">
            <v>9000</v>
          </cell>
          <cell r="F177">
            <v>0</v>
          </cell>
          <cell r="G177">
            <v>9000</v>
          </cell>
          <cell r="H177" t="str">
            <v>DB</v>
          </cell>
          <cell r="I177">
            <v>9000</v>
          </cell>
          <cell r="J177" t="str">
            <v>DB</v>
          </cell>
        </row>
        <row r="178">
          <cell r="A178" t="str">
            <v>1190-01-49</v>
          </cell>
          <cell r="B178" t="str">
            <v>NEWS PAPER ALLOWANCE (SUPERVISOR)</v>
          </cell>
          <cell r="C178">
            <v>0</v>
          </cell>
          <cell r="D178">
            <v>0</v>
          </cell>
          <cell r="E178">
            <v>6000</v>
          </cell>
          <cell r="F178">
            <v>0</v>
          </cell>
          <cell r="G178">
            <v>6000</v>
          </cell>
          <cell r="H178" t="str">
            <v>DB</v>
          </cell>
          <cell r="I178">
            <v>6000</v>
          </cell>
          <cell r="J178" t="str">
            <v>DB</v>
          </cell>
        </row>
        <row r="179">
          <cell r="A179" t="str">
            <v>1190-01-54</v>
          </cell>
          <cell r="B179" t="str">
            <v>TRANSPORT ALLOWANCE (SUPERVISOR)</v>
          </cell>
          <cell r="C179">
            <v>0</v>
          </cell>
          <cell r="D179">
            <v>0</v>
          </cell>
          <cell r="E179">
            <v>19200</v>
          </cell>
          <cell r="F179">
            <v>0</v>
          </cell>
          <cell r="G179">
            <v>19200</v>
          </cell>
          <cell r="H179" t="str">
            <v>DB</v>
          </cell>
          <cell r="I179">
            <v>19200</v>
          </cell>
          <cell r="J179" t="str">
            <v>DB</v>
          </cell>
        </row>
        <row r="180">
          <cell r="A180" t="str">
            <v>1190-01-56</v>
          </cell>
          <cell r="B180" t="str">
            <v>CANTEEN SUBSIDY (SUPERVISOR)</v>
          </cell>
          <cell r="C180">
            <v>0</v>
          </cell>
          <cell r="D180">
            <v>0</v>
          </cell>
          <cell r="E180">
            <v>15600</v>
          </cell>
          <cell r="F180">
            <v>0</v>
          </cell>
          <cell r="G180">
            <v>15600</v>
          </cell>
          <cell r="H180" t="str">
            <v>DB</v>
          </cell>
          <cell r="I180">
            <v>15600</v>
          </cell>
          <cell r="J180" t="str">
            <v>DB</v>
          </cell>
        </row>
        <row r="181">
          <cell r="A181" t="str">
            <v>1190-01-59</v>
          </cell>
          <cell r="B181" t="str">
            <v>PRODUCTIVITY LINKED BONUS</v>
          </cell>
          <cell r="C181">
            <v>0</v>
          </cell>
          <cell r="D181">
            <v>0</v>
          </cell>
          <cell r="E181">
            <v>95015</v>
          </cell>
          <cell r="F181">
            <v>0</v>
          </cell>
          <cell r="G181">
            <v>95015</v>
          </cell>
          <cell r="H181" t="str">
            <v>DB</v>
          </cell>
          <cell r="I181">
            <v>95015</v>
          </cell>
          <cell r="J181" t="str">
            <v>DB</v>
          </cell>
        </row>
        <row r="182">
          <cell r="A182" t="str">
            <v>1190-01-62</v>
          </cell>
          <cell r="B182" t="str">
            <v>CL/OL ENCASHMENT &lt;SUPERVISORS&gt;</v>
          </cell>
          <cell r="C182">
            <v>0</v>
          </cell>
          <cell r="D182">
            <v>0</v>
          </cell>
          <cell r="E182">
            <v>10359</v>
          </cell>
          <cell r="F182">
            <v>0</v>
          </cell>
          <cell r="G182">
            <v>10359</v>
          </cell>
          <cell r="H182" t="str">
            <v>DB</v>
          </cell>
          <cell r="I182">
            <v>10359</v>
          </cell>
          <cell r="J182" t="str">
            <v>DB</v>
          </cell>
        </row>
        <row r="183">
          <cell r="A183" t="str">
            <v>1190-01-66</v>
          </cell>
          <cell r="B183" t="str">
            <v>BASIC PAY-INTERIM PAY-DEPUTATION PAY/</v>
          </cell>
          <cell r="C183">
            <v>0</v>
          </cell>
          <cell r="D183">
            <v>0</v>
          </cell>
          <cell r="E183">
            <v>785042</v>
          </cell>
          <cell r="F183">
            <v>0</v>
          </cell>
          <cell r="G183">
            <v>785042</v>
          </cell>
          <cell r="H183" t="str">
            <v>DB</v>
          </cell>
          <cell r="I183">
            <v>785042</v>
          </cell>
          <cell r="J183" t="str">
            <v>DB</v>
          </cell>
        </row>
        <row r="184">
          <cell r="A184" t="str">
            <v>1190-01-67</v>
          </cell>
          <cell r="B184" t="str">
            <v>DEARNESS ALLOWANCE (WORKMEN)</v>
          </cell>
          <cell r="C184">
            <v>0</v>
          </cell>
          <cell r="D184">
            <v>0</v>
          </cell>
          <cell r="E184">
            <v>413792</v>
          </cell>
          <cell r="F184">
            <v>0</v>
          </cell>
          <cell r="G184">
            <v>413792</v>
          </cell>
          <cell r="H184" t="str">
            <v>DB</v>
          </cell>
          <cell r="I184">
            <v>413792</v>
          </cell>
          <cell r="J184" t="str">
            <v>DB</v>
          </cell>
        </row>
        <row r="185">
          <cell r="A185" t="str">
            <v>1190-01-68</v>
          </cell>
          <cell r="B185" t="str">
            <v>CITY COMPENSATORY ALLOWANCE (WORKMEN)</v>
          </cell>
          <cell r="C185">
            <v>0</v>
          </cell>
          <cell r="D185">
            <v>0</v>
          </cell>
          <cell r="E185">
            <v>14400</v>
          </cell>
          <cell r="F185">
            <v>0</v>
          </cell>
          <cell r="G185">
            <v>14400</v>
          </cell>
          <cell r="H185" t="str">
            <v>DB</v>
          </cell>
          <cell r="I185">
            <v>14400</v>
          </cell>
          <cell r="J185" t="str">
            <v>DB</v>
          </cell>
        </row>
        <row r="186">
          <cell r="A186" t="str">
            <v>1190-01-69</v>
          </cell>
          <cell r="B186" t="str">
            <v>HOUSE RENT ALLOWANCE (WORKMEN)</v>
          </cell>
          <cell r="C186">
            <v>0</v>
          </cell>
          <cell r="D186">
            <v>0</v>
          </cell>
          <cell r="E186">
            <v>67378</v>
          </cell>
          <cell r="F186">
            <v>0</v>
          </cell>
          <cell r="G186">
            <v>67378</v>
          </cell>
          <cell r="H186" t="str">
            <v>DB</v>
          </cell>
          <cell r="I186">
            <v>67378</v>
          </cell>
          <cell r="J186" t="str">
            <v>DB</v>
          </cell>
        </row>
        <row r="187">
          <cell r="A187" t="str">
            <v>1190-01-71</v>
          </cell>
          <cell r="B187" t="str">
            <v>SITE COMPENSATORY ALLOWANCE (WORKMEN)</v>
          </cell>
          <cell r="C187">
            <v>0</v>
          </cell>
          <cell r="D187">
            <v>0</v>
          </cell>
          <cell r="E187">
            <v>5184</v>
          </cell>
          <cell r="F187">
            <v>0</v>
          </cell>
          <cell r="G187">
            <v>5184</v>
          </cell>
          <cell r="H187" t="str">
            <v>DB</v>
          </cell>
          <cell r="I187">
            <v>5184</v>
          </cell>
          <cell r="J187" t="str">
            <v>DB</v>
          </cell>
        </row>
        <row r="188">
          <cell r="A188" t="str">
            <v>1190-01-72</v>
          </cell>
          <cell r="B188" t="str">
            <v>CHILDREN EDUCATION ALLOWANCE (WORKMEN</v>
          </cell>
          <cell r="C188">
            <v>0</v>
          </cell>
          <cell r="D188">
            <v>0</v>
          </cell>
          <cell r="E188">
            <v>13000</v>
          </cell>
          <cell r="F188">
            <v>0</v>
          </cell>
          <cell r="G188">
            <v>13000</v>
          </cell>
          <cell r="H188" t="str">
            <v>DB</v>
          </cell>
          <cell r="I188">
            <v>13000</v>
          </cell>
          <cell r="J188" t="str">
            <v>DB</v>
          </cell>
        </row>
        <row r="189">
          <cell r="A189" t="str">
            <v>1190-01-73</v>
          </cell>
          <cell r="B189" t="str">
            <v>WASHING ALLOW (WORKMEN)</v>
          </cell>
          <cell r="C189">
            <v>0</v>
          </cell>
          <cell r="D189">
            <v>0</v>
          </cell>
          <cell r="E189">
            <v>6000</v>
          </cell>
          <cell r="F189">
            <v>0</v>
          </cell>
          <cell r="G189">
            <v>6000</v>
          </cell>
          <cell r="H189" t="str">
            <v>DB</v>
          </cell>
          <cell r="I189">
            <v>6000</v>
          </cell>
          <cell r="J189" t="str">
            <v>DB</v>
          </cell>
        </row>
        <row r="190">
          <cell r="A190" t="str">
            <v>1190-01-75</v>
          </cell>
          <cell r="B190" t="str">
            <v>NEWS PAPER ALLOWANCE (WORKMEN)</v>
          </cell>
          <cell r="C190">
            <v>0</v>
          </cell>
          <cell r="D190">
            <v>0</v>
          </cell>
          <cell r="E190">
            <v>6600</v>
          </cell>
          <cell r="F190">
            <v>0</v>
          </cell>
          <cell r="G190">
            <v>6600</v>
          </cell>
          <cell r="H190" t="str">
            <v>DB</v>
          </cell>
          <cell r="I190">
            <v>6600</v>
          </cell>
          <cell r="J190" t="str">
            <v>DB</v>
          </cell>
        </row>
        <row r="191">
          <cell r="A191" t="str">
            <v>1190-01-80</v>
          </cell>
          <cell r="B191" t="str">
            <v>TRANSPORT ALLOWANCE(WORKMEN)</v>
          </cell>
          <cell r="C191">
            <v>0</v>
          </cell>
          <cell r="D191">
            <v>0</v>
          </cell>
          <cell r="E191">
            <v>20233</v>
          </cell>
          <cell r="F191">
            <v>0</v>
          </cell>
          <cell r="G191">
            <v>20233</v>
          </cell>
          <cell r="H191" t="str">
            <v>DB</v>
          </cell>
          <cell r="I191">
            <v>20233</v>
          </cell>
          <cell r="J191" t="str">
            <v>DB</v>
          </cell>
        </row>
        <row r="192">
          <cell r="A192" t="str">
            <v>1190-01-81</v>
          </cell>
          <cell r="B192" t="str">
            <v>ELECTRICITY SUBSIDY (WORKMEN)</v>
          </cell>
          <cell r="C192">
            <v>0</v>
          </cell>
          <cell r="D192">
            <v>0</v>
          </cell>
          <cell r="E192">
            <v>1200</v>
          </cell>
          <cell r="F192">
            <v>0</v>
          </cell>
          <cell r="G192">
            <v>1200</v>
          </cell>
          <cell r="H192" t="str">
            <v>DB</v>
          </cell>
          <cell r="I192">
            <v>1200</v>
          </cell>
          <cell r="J192" t="str">
            <v>DB</v>
          </cell>
        </row>
        <row r="193">
          <cell r="A193" t="str">
            <v>1190-01-82</v>
          </cell>
          <cell r="B193" t="str">
            <v>CANTEEN SUBSIDY (WORKMEN)</v>
          </cell>
          <cell r="C193">
            <v>0</v>
          </cell>
          <cell r="D193">
            <v>0</v>
          </cell>
          <cell r="E193">
            <v>15049</v>
          </cell>
          <cell r="F193">
            <v>0</v>
          </cell>
          <cell r="G193">
            <v>15049</v>
          </cell>
          <cell r="H193" t="str">
            <v>DB</v>
          </cell>
          <cell r="I193">
            <v>15049</v>
          </cell>
          <cell r="J193" t="str">
            <v>DB</v>
          </cell>
        </row>
        <row r="194">
          <cell r="A194" t="str">
            <v>1190-01-84</v>
          </cell>
          <cell r="B194" t="str">
            <v>EL ENCASHMENT (WORKMEN)</v>
          </cell>
          <cell r="C194">
            <v>0</v>
          </cell>
          <cell r="D194">
            <v>0</v>
          </cell>
          <cell r="E194">
            <v>26465</v>
          </cell>
          <cell r="F194">
            <v>0</v>
          </cell>
          <cell r="G194">
            <v>26465</v>
          </cell>
          <cell r="H194" t="str">
            <v>DB</v>
          </cell>
          <cell r="I194">
            <v>26465</v>
          </cell>
          <cell r="J194" t="str">
            <v>DB</v>
          </cell>
        </row>
        <row r="195">
          <cell r="A195" t="str">
            <v>1190-01-85</v>
          </cell>
          <cell r="B195" t="str">
            <v>PRODUCTIVITY LINKED BONUS (WORKMEN)</v>
          </cell>
          <cell r="C195">
            <v>0</v>
          </cell>
          <cell r="D195">
            <v>0</v>
          </cell>
          <cell r="E195">
            <v>112267</v>
          </cell>
          <cell r="F195">
            <v>0</v>
          </cell>
          <cell r="G195">
            <v>112267</v>
          </cell>
          <cell r="H195" t="str">
            <v>DB</v>
          </cell>
          <cell r="I195">
            <v>112267</v>
          </cell>
          <cell r="J195" t="str">
            <v>DB</v>
          </cell>
        </row>
        <row r="196">
          <cell r="A196" t="str">
            <v>1190-02-11</v>
          </cell>
          <cell r="B196" t="str">
            <v>COMPANY'S CONTRIBUTION TO PF (EXEC.)</v>
          </cell>
          <cell r="C196">
            <v>0</v>
          </cell>
          <cell r="D196">
            <v>0</v>
          </cell>
          <cell r="E196">
            <v>269092</v>
          </cell>
          <cell r="F196">
            <v>0</v>
          </cell>
          <cell r="G196">
            <v>269092</v>
          </cell>
          <cell r="H196" t="str">
            <v>DB</v>
          </cell>
          <cell r="I196">
            <v>269092</v>
          </cell>
          <cell r="J196" t="str">
            <v>DB</v>
          </cell>
        </row>
        <row r="197">
          <cell r="A197" t="str">
            <v>1190-02-12</v>
          </cell>
          <cell r="B197" t="str">
            <v>COMPANY'S CONTRIBUTION TO PENSION SCH</v>
          </cell>
          <cell r="C197">
            <v>0</v>
          </cell>
          <cell r="D197">
            <v>0</v>
          </cell>
          <cell r="E197">
            <v>34624</v>
          </cell>
          <cell r="F197">
            <v>0</v>
          </cell>
          <cell r="G197">
            <v>34624</v>
          </cell>
          <cell r="H197" t="str">
            <v>DB</v>
          </cell>
          <cell r="I197">
            <v>34624</v>
          </cell>
          <cell r="J197" t="str">
            <v>DB</v>
          </cell>
        </row>
        <row r="198">
          <cell r="A198" t="str">
            <v>1190-02-13</v>
          </cell>
          <cell r="B198" t="str">
            <v>COMP CONTB TO PF ON LEAVE ENCASH &lt;EXE</v>
          </cell>
          <cell r="C198">
            <v>0</v>
          </cell>
          <cell r="D198">
            <v>0</v>
          </cell>
          <cell r="E198">
            <v>8634</v>
          </cell>
          <cell r="F198">
            <v>0</v>
          </cell>
          <cell r="G198">
            <v>8634</v>
          </cell>
          <cell r="H198" t="str">
            <v>DB</v>
          </cell>
          <cell r="I198">
            <v>8634</v>
          </cell>
          <cell r="J198" t="str">
            <v>DB</v>
          </cell>
        </row>
        <row r="199">
          <cell r="A199" t="str">
            <v>1190-02-40</v>
          </cell>
          <cell r="B199" t="str">
            <v>COMPANY'S CONTRIBUTION TO PF (SUPERVI</v>
          </cell>
          <cell r="C199">
            <v>0</v>
          </cell>
          <cell r="D199">
            <v>0</v>
          </cell>
          <cell r="E199">
            <v>103854</v>
          </cell>
          <cell r="F199">
            <v>0</v>
          </cell>
          <cell r="G199">
            <v>103854</v>
          </cell>
          <cell r="H199" t="str">
            <v>DB</v>
          </cell>
          <cell r="I199">
            <v>103854</v>
          </cell>
          <cell r="J199" t="str">
            <v>DB</v>
          </cell>
        </row>
        <row r="200">
          <cell r="A200" t="str">
            <v>1190-02-41</v>
          </cell>
          <cell r="B200" t="str">
            <v>COMPANY'S CONTRIBUTION TO PENSION SCH</v>
          </cell>
          <cell r="C200">
            <v>0</v>
          </cell>
          <cell r="D200">
            <v>0</v>
          </cell>
          <cell r="E200">
            <v>25968</v>
          </cell>
          <cell r="F200">
            <v>0</v>
          </cell>
          <cell r="G200">
            <v>25968</v>
          </cell>
          <cell r="H200" t="str">
            <v>DB</v>
          </cell>
          <cell r="I200">
            <v>25968</v>
          </cell>
          <cell r="J200" t="str">
            <v>DB</v>
          </cell>
        </row>
        <row r="201">
          <cell r="A201" t="str">
            <v>1190-02-42</v>
          </cell>
          <cell r="B201" t="str">
            <v>COMP CONTB TO PF ON LEAVE ENCASH &lt;SUP</v>
          </cell>
          <cell r="C201">
            <v>0</v>
          </cell>
          <cell r="D201">
            <v>0</v>
          </cell>
          <cell r="E201">
            <v>1244</v>
          </cell>
          <cell r="F201">
            <v>0</v>
          </cell>
          <cell r="G201">
            <v>1244</v>
          </cell>
          <cell r="H201" t="str">
            <v>DB</v>
          </cell>
          <cell r="I201">
            <v>1244</v>
          </cell>
          <cell r="J201" t="str">
            <v>DB</v>
          </cell>
        </row>
        <row r="202">
          <cell r="A202" t="str">
            <v>1190-02-50</v>
          </cell>
          <cell r="B202" t="str">
            <v>COMPANY'S CONTRIBUTION TO PF (WORKMEN</v>
          </cell>
          <cell r="C202">
            <v>0</v>
          </cell>
          <cell r="D202">
            <v>0</v>
          </cell>
          <cell r="E202">
            <v>113700</v>
          </cell>
          <cell r="F202">
            <v>0</v>
          </cell>
          <cell r="G202">
            <v>113700</v>
          </cell>
          <cell r="H202" t="str">
            <v>DB</v>
          </cell>
          <cell r="I202">
            <v>113700</v>
          </cell>
          <cell r="J202" t="str">
            <v>DB</v>
          </cell>
        </row>
        <row r="203">
          <cell r="A203" t="str">
            <v>1190-02-51</v>
          </cell>
          <cell r="B203" t="str">
            <v>COMPANY'S CONTRIBUTION TO PENSION SCH</v>
          </cell>
          <cell r="C203">
            <v>0</v>
          </cell>
          <cell r="D203">
            <v>0</v>
          </cell>
          <cell r="E203">
            <v>32460</v>
          </cell>
          <cell r="F203">
            <v>0</v>
          </cell>
          <cell r="G203">
            <v>32460</v>
          </cell>
          <cell r="H203" t="str">
            <v>DB</v>
          </cell>
          <cell r="I203">
            <v>32460</v>
          </cell>
          <cell r="J203" t="str">
            <v>DB</v>
          </cell>
        </row>
        <row r="204">
          <cell r="A204" t="str">
            <v>1190-02-61</v>
          </cell>
          <cell r="B204" t="str">
            <v>PF ADMINISTRATION CHARGES</v>
          </cell>
          <cell r="C204">
            <v>0</v>
          </cell>
          <cell r="D204">
            <v>0</v>
          </cell>
          <cell r="E204">
            <v>7312</v>
          </cell>
          <cell r="F204">
            <v>0</v>
          </cell>
          <cell r="G204">
            <v>7312</v>
          </cell>
          <cell r="H204" t="str">
            <v>DB</v>
          </cell>
          <cell r="I204">
            <v>7312</v>
          </cell>
          <cell r="J204" t="str">
            <v>DB</v>
          </cell>
        </row>
        <row r="205">
          <cell r="A205" t="str">
            <v>1190-02-62</v>
          </cell>
          <cell r="B205" t="str">
            <v>EQUITY DEPOSIT LINKED INSURANCE</v>
          </cell>
          <cell r="C205">
            <v>0</v>
          </cell>
          <cell r="D205">
            <v>0</v>
          </cell>
          <cell r="E205">
            <v>57</v>
          </cell>
          <cell r="F205">
            <v>0</v>
          </cell>
          <cell r="G205">
            <v>57</v>
          </cell>
          <cell r="H205" t="str">
            <v>DB</v>
          </cell>
          <cell r="I205">
            <v>57</v>
          </cell>
          <cell r="J205" t="str">
            <v>DB</v>
          </cell>
        </row>
        <row r="206">
          <cell r="A206" t="str">
            <v>1190-02-63</v>
          </cell>
          <cell r="B206" t="str">
            <v>COMPANY'S CONTRIBUTION TO GRATUITY</v>
          </cell>
          <cell r="C206">
            <v>0</v>
          </cell>
          <cell r="D206">
            <v>0</v>
          </cell>
          <cell r="E206">
            <v>209417</v>
          </cell>
          <cell r="F206">
            <v>0</v>
          </cell>
          <cell r="G206">
            <v>209417</v>
          </cell>
          <cell r="H206" t="str">
            <v>DB</v>
          </cell>
          <cell r="I206">
            <v>209417</v>
          </cell>
          <cell r="J206" t="str">
            <v>DB</v>
          </cell>
        </row>
        <row r="207">
          <cell r="A207" t="str">
            <v>1190-02-65</v>
          </cell>
          <cell r="B207" t="str">
            <v>EPS ADMINISTRATION CHARGES</v>
          </cell>
          <cell r="C207">
            <v>0</v>
          </cell>
          <cell r="D207">
            <v>0</v>
          </cell>
          <cell r="E207">
            <v>7</v>
          </cell>
          <cell r="F207">
            <v>0</v>
          </cell>
          <cell r="G207">
            <v>7</v>
          </cell>
          <cell r="H207" t="str">
            <v>DB</v>
          </cell>
          <cell r="I207">
            <v>7</v>
          </cell>
          <cell r="J207" t="str">
            <v>DB</v>
          </cell>
        </row>
        <row r="208">
          <cell r="A208" t="str">
            <v>1190-04-01</v>
          </cell>
          <cell r="B208" t="str">
            <v>LEAVE TRAVEL CONCESSION  NON TAXABLE</v>
          </cell>
          <cell r="C208">
            <v>0</v>
          </cell>
          <cell r="D208">
            <v>0</v>
          </cell>
          <cell r="E208">
            <v>49045</v>
          </cell>
          <cell r="F208">
            <v>0</v>
          </cell>
          <cell r="G208">
            <v>49045</v>
          </cell>
          <cell r="H208" t="str">
            <v>DB</v>
          </cell>
          <cell r="I208">
            <v>49045</v>
          </cell>
          <cell r="J208" t="str">
            <v>DB</v>
          </cell>
        </row>
        <row r="209">
          <cell r="A209" t="str">
            <v>1190-04-02</v>
          </cell>
          <cell r="B209" t="str">
            <v>LEAVE TRAVEL CONCESSION TAXABLE</v>
          </cell>
          <cell r="C209">
            <v>0</v>
          </cell>
          <cell r="D209">
            <v>0</v>
          </cell>
          <cell r="E209">
            <v>58407</v>
          </cell>
          <cell r="F209">
            <v>0</v>
          </cell>
          <cell r="G209">
            <v>58407</v>
          </cell>
          <cell r="H209" t="str">
            <v>DB</v>
          </cell>
          <cell r="I209">
            <v>58407</v>
          </cell>
          <cell r="J209" t="str">
            <v>DB</v>
          </cell>
        </row>
        <row r="210">
          <cell r="A210" t="str">
            <v>1190-04-11</v>
          </cell>
          <cell r="B210" t="str">
            <v>MR - OUTDOOR(NON TAX)</v>
          </cell>
          <cell r="C210">
            <v>0</v>
          </cell>
          <cell r="D210">
            <v>0</v>
          </cell>
          <cell r="E210">
            <v>11758</v>
          </cell>
          <cell r="F210">
            <v>1186</v>
          </cell>
          <cell r="G210">
            <v>10572</v>
          </cell>
          <cell r="H210" t="str">
            <v>DB</v>
          </cell>
          <cell r="I210">
            <v>10572</v>
          </cell>
          <cell r="J210" t="str">
            <v>DB</v>
          </cell>
        </row>
        <row r="211">
          <cell r="A211" t="str">
            <v>1190-04-12</v>
          </cell>
          <cell r="B211" t="str">
            <v>MR - OUTDOOR(TAX)</v>
          </cell>
          <cell r="C211">
            <v>0</v>
          </cell>
          <cell r="D211">
            <v>0</v>
          </cell>
          <cell r="E211">
            <v>236161</v>
          </cell>
          <cell r="F211">
            <v>10572</v>
          </cell>
          <cell r="G211">
            <v>225589</v>
          </cell>
          <cell r="H211" t="str">
            <v>DB</v>
          </cell>
          <cell r="I211">
            <v>225589</v>
          </cell>
          <cell r="J211" t="str">
            <v>DB</v>
          </cell>
        </row>
        <row r="212">
          <cell r="A212" t="str">
            <v>1190-04-13</v>
          </cell>
          <cell r="B212" t="str">
            <v>MR - INDOOR(NON TAX)</v>
          </cell>
          <cell r="C212">
            <v>0</v>
          </cell>
          <cell r="D212">
            <v>0</v>
          </cell>
          <cell r="E212">
            <v>102811</v>
          </cell>
          <cell r="F212">
            <v>50329</v>
          </cell>
          <cell r="G212">
            <v>52482</v>
          </cell>
          <cell r="H212" t="str">
            <v>DB</v>
          </cell>
          <cell r="I212">
            <v>52482</v>
          </cell>
          <cell r="J212" t="str">
            <v>DB</v>
          </cell>
        </row>
        <row r="213">
          <cell r="A213" t="str">
            <v>1190-04-14</v>
          </cell>
          <cell r="B213" t="str">
            <v>MR - INDOOR(TAX)</v>
          </cell>
          <cell r="C213">
            <v>0</v>
          </cell>
          <cell r="D213">
            <v>0</v>
          </cell>
          <cell r="E213">
            <v>260761</v>
          </cell>
          <cell r="F213">
            <v>26482</v>
          </cell>
          <cell r="G213">
            <v>234279</v>
          </cell>
          <cell r="H213" t="str">
            <v>DB</v>
          </cell>
          <cell r="I213">
            <v>234279</v>
          </cell>
          <cell r="J213" t="str">
            <v>DB</v>
          </cell>
        </row>
        <row r="214">
          <cell r="A214" t="str">
            <v>1190-04-15</v>
          </cell>
          <cell r="B214" t="str">
            <v>MR - RETD EMP-OUTDOOR(TAX)</v>
          </cell>
          <cell r="C214">
            <v>0</v>
          </cell>
          <cell r="D214">
            <v>0</v>
          </cell>
          <cell r="E214">
            <v>45659</v>
          </cell>
          <cell r="F214">
            <v>0</v>
          </cell>
          <cell r="G214">
            <v>45659</v>
          </cell>
          <cell r="H214" t="str">
            <v>DB</v>
          </cell>
          <cell r="I214">
            <v>45659</v>
          </cell>
          <cell r="J214" t="str">
            <v>DB</v>
          </cell>
        </row>
        <row r="215">
          <cell r="A215" t="str">
            <v>1190-04-19</v>
          </cell>
          <cell r="B215" t="str">
            <v>MR-INDOOR(TAXABLE) - PARENT-IN-LAWS</v>
          </cell>
          <cell r="C215">
            <v>0</v>
          </cell>
          <cell r="D215">
            <v>0</v>
          </cell>
          <cell r="E215">
            <v>50329</v>
          </cell>
          <cell r="F215">
            <v>0</v>
          </cell>
          <cell r="G215">
            <v>50329</v>
          </cell>
          <cell r="H215" t="str">
            <v>DB</v>
          </cell>
          <cell r="I215">
            <v>50329</v>
          </cell>
          <cell r="J215" t="str">
            <v>DB</v>
          </cell>
        </row>
        <row r="216">
          <cell r="A216" t="str">
            <v>1190-04-20</v>
          </cell>
          <cell r="B216" t="str">
            <v>MR-OUTDOOR(TAXABLE) - PARENT-IN-LAWS</v>
          </cell>
          <cell r="C216">
            <v>0</v>
          </cell>
          <cell r="D216">
            <v>0</v>
          </cell>
          <cell r="E216">
            <v>5035</v>
          </cell>
          <cell r="F216">
            <v>0</v>
          </cell>
          <cell r="G216">
            <v>5035</v>
          </cell>
          <cell r="H216" t="str">
            <v>DB</v>
          </cell>
          <cell r="I216">
            <v>5035</v>
          </cell>
          <cell r="J216" t="str">
            <v>DB</v>
          </cell>
        </row>
        <row r="217">
          <cell r="A217" t="str">
            <v>1190-04-22</v>
          </cell>
          <cell r="B217" t="str">
            <v>LIVERIES AND UNIFORMS</v>
          </cell>
          <cell r="C217">
            <v>0</v>
          </cell>
          <cell r="D217">
            <v>0</v>
          </cell>
          <cell r="E217">
            <v>3880</v>
          </cell>
          <cell r="F217">
            <v>0</v>
          </cell>
          <cell r="G217">
            <v>3880</v>
          </cell>
          <cell r="H217" t="str">
            <v>DB</v>
          </cell>
          <cell r="I217">
            <v>3880</v>
          </cell>
          <cell r="J217" t="str">
            <v>DB</v>
          </cell>
        </row>
        <row r="218">
          <cell r="A218" t="str">
            <v>1190-04-27</v>
          </cell>
          <cell r="B218" t="str">
            <v>AWARDS TO EMPLOYEES</v>
          </cell>
          <cell r="C218">
            <v>0</v>
          </cell>
          <cell r="D218">
            <v>0</v>
          </cell>
          <cell r="E218">
            <v>20358</v>
          </cell>
          <cell r="F218">
            <v>20358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</row>
        <row r="219">
          <cell r="A219" t="str">
            <v>1190-04-28</v>
          </cell>
          <cell r="B219" t="str">
            <v>NEW YEAR/OTHER GIFTS TO STAFF</v>
          </cell>
          <cell r="C219">
            <v>0</v>
          </cell>
          <cell r="D219">
            <v>0</v>
          </cell>
          <cell r="E219">
            <v>5600</v>
          </cell>
          <cell r="F219">
            <v>0</v>
          </cell>
          <cell r="G219">
            <v>5600</v>
          </cell>
          <cell r="H219" t="str">
            <v>DB</v>
          </cell>
          <cell r="I219">
            <v>5600</v>
          </cell>
          <cell r="J219" t="str">
            <v>DB</v>
          </cell>
        </row>
        <row r="220">
          <cell r="A220" t="str">
            <v>1190-04-35</v>
          </cell>
          <cell r="B220" t="str">
            <v>PROJ COMMISSIONING AWARD</v>
          </cell>
          <cell r="C220">
            <v>0</v>
          </cell>
          <cell r="D220">
            <v>0</v>
          </cell>
          <cell r="E220">
            <v>20358</v>
          </cell>
          <cell r="F220">
            <v>0</v>
          </cell>
          <cell r="G220">
            <v>20358</v>
          </cell>
          <cell r="H220" t="str">
            <v>DB</v>
          </cell>
          <cell r="I220">
            <v>20358</v>
          </cell>
          <cell r="J220" t="str">
            <v>DB</v>
          </cell>
        </row>
        <row r="221">
          <cell r="A221" t="str">
            <v>1190-04-47</v>
          </cell>
          <cell r="B221" t="str">
            <v>MATCHING CONTB TO SOCIAL SECURITY SCH</v>
          </cell>
          <cell r="C221">
            <v>0</v>
          </cell>
          <cell r="D221">
            <v>0</v>
          </cell>
          <cell r="E221">
            <v>25000</v>
          </cell>
          <cell r="F221">
            <v>0</v>
          </cell>
          <cell r="G221">
            <v>25000</v>
          </cell>
          <cell r="H221" t="str">
            <v>DB</v>
          </cell>
          <cell r="I221">
            <v>25000</v>
          </cell>
          <cell r="J221" t="str">
            <v>DB</v>
          </cell>
        </row>
        <row r="222">
          <cell r="A222" t="str">
            <v>1190-04-48</v>
          </cell>
          <cell r="B222" t="str">
            <v>MATCHING CONTB TO SOCIAL SECURITY SCH</v>
          </cell>
          <cell r="C222">
            <v>0</v>
          </cell>
          <cell r="D222">
            <v>0</v>
          </cell>
          <cell r="E222">
            <v>17000</v>
          </cell>
          <cell r="F222">
            <v>0</v>
          </cell>
          <cell r="G222">
            <v>17000</v>
          </cell>
          <cell r="H222" t="str">
            <v>DB</v>
          </cell>
          <cell r="I222">
            <v>17000</v>
          </cell>
          <cell r="J222" t="str">
            <v>DB</v>
          </cell>
        </row>
        <row r="223">
          <cell r="A223" t="str">
            <v>1190-04-49</v>
          </cell>
          <cell r="B223" t="str">
            <v>MATCHING CONTB TO SOCIAL SECURITY SCH</v>
          </cell>
          <cell r="C223">
            <v>0</v>
          </cell>
          <cell r="D223">
            <v>0</v>
          </cell>
          <cell r="E223">
            <v>18750</v>
          </cell>
          <cell r="F223">
            <v>0</v>
          </cell>
          <cell r="G223">
            <v>18750</v>
          </cell>
          <cell r="H223" t="str">
            <v>DB</v>
          </cell>
          <cell r="I223">
            <v>18750</v>
          </cell>
          <cell r="J223" t="str">
            <v>DB</v>
          </cell>
        </row>
        <row r="224">
          <cell r="A224" t="str">
            <v>1190-04-50</v>
          </cell>
          <cell r="B224" t="str">
            <v>OTHER EXPENSES</v>
          </cell>
          <cell r="C224">
            <v>0</v>
          </cell>
          <cell r="D224">
            <v>0</v>
          </cell>
          <cell r="E224">
            <v>1</v>
          </cell>
          <cell r="F224">
            <v>1</v>
          </cell>
          <cell r="G224">
            <v>0</v>
          </cell>
          <cell r="H224">
            <v>0</v>
          </cell>
          <cell r="I224">
            <v>0</v>
          </cell>
          <cell r="J224">
            <v>0</v>
          </cell>
        </row>
        <row r="225">
          <cell r="A225" t="str">
            <v>1192-02-05</v>
          </cell>
          <cell r="B225" t="str">
            <v>R&amp;M-OUTSIDE AGENCY-ADMN/OFF BUILD</v>
          </cell>
          <cell r="C225">
            <v>0</v>
          </cell>
          <cell r="D225">
            <v>0</v>
          </cell>
          <cell r="E225">
            <v>242248</v>
          </cell>
          <cell r="F225">
            <v>0</v>
          </cell>
          <cell r="G225">
            <v>242248</v>
          </cell>
          <cell r="H225" t="str">
            <v>DB</v>
          </cell>
          <cell r="I225">
            <v>242248</v>
          </cell>
          <cell r="J225" t="str">
            <v>DB</v>
          </cell>
        </row>
        <row r="226">
          <cell r="A226" t="str">
            <v>1192-02-06</v>
          </cell>
          <cell r="B226" t="str">
            <v>R&amp;M OTHER EXP.-ADMN.</v>
          </cell>
          <cell r="C226">
            <v>0</v>
          </cell>
          <cell r="D226">
            <v>0</v>
          </cell>
          <cell r="E226">
            <v>53631</v>
          </cell>
          <cell r="F226">
            <v>0</v>
          </cell>
          <cell r="G226">
            <v>53631</v>
          </cell>
          <cell r="H226" t="str">
            <v>DB</v>
          </cell>
          <cell r="I226">
            <v>53631</v>
          </cell>
          <cell r="J226" t="str">
            <v>DB</v>
          </cell>
        </row>
        <row r="227">
          <cell r="A227" t="str">
            <v>1192-02-12</v>
          </cell>
          <cell r="B227" t="str">
            <v>R&amp;M-OTHER EXPENSES-RESIDENTIAL BUILDI</v>
          </cell>
          <cell r="C227">
            <v>0</v>
          </cell>
          <cell r="D227">
            <v>0</v>
          </cell>
          <cell r="E227">
            <v>192029</v>
          </cell>
          <cell r="F227">
            <v>0</v>
          </cell>
          <cell r="G227">
            <v>192029</v>
          </cell>
          <cell r="H227" t="str">
            <v>DB</v>
          </cell>
          <cell r="I227">
            <v>192029</v>
          </cell>
          <cell r="J227" t="str">
            <v>DB</v>
          </cell>
        </row>
        <row r="228">
          <cell r="A228" t="str">
            <v>1192-02-16</v>
          </cell>
          <cell r="B228" t="str">
            <v>R&amp;M GUEST HOUSE BUILDING</v>
          </cell>
          <cell r="C228">
            <v>0</v>
          </cell>
          <cell r="D228">
            <v>0</v>
          </cell>
          <cell r="E228">
            <v>79487</v>
          </cell>
          <cell r="F228">
            <v>0</v>
          </cell>
          <cell r="G228">
            <v>79487</v>
          </cell>
          <cell r="H228" t="str">
            <v>DB</v>
          </cell>
          <cell r="I228">
            <v>79487</v>
          </cell>
          <cell r="J228" t="str">
            <v>DB</v>
          </cell>
        </row>
        <row r="229">
          <cell r="A229" t="str">
            <v>1192-06-01</v>
          </cell>
          <cell r="B229" t="str">
            <v>R&amp;M-DG SET &lt;OTHER THAN RESD&gt;</v>
          </cell>
          <cell r="C229">
            <v>0</v>
          </cell>
          <cell r="D229">
            <v>0</v>
          </cell>
          <cell r="E229">
            <v>1025</v>
          </cell>
          <cell r="F229">
            <v>0</v>
          </cell>
          <cell r="G229">
            <v>1025</v>
          </cell>
          <cell r="H229" t="str">
            <v>DB</v>
          </cell>
          <cell r="I229">
            <v>1025</v>
          </cell>
          <cell r="J229" t="str">
            <v>DB</v>
          </cell>
        </row>
        <row r="230">
          <cell r="A230" t="str">
            <v>1192-06-04</v>
          </cell>
          <cell r="B230" t="str">
            <v>R&amp;M-COMPUTERS</v>
          </cell>
          <cell r="C230">
            <v>0</v>
          </cell>
          <cell r="D230">
            <v>0</v>
          </cell>
          <cell r="E230">
            <v>54636</v>
          </cell>
          <cell r="F230">
            <v>0</v>
          </cell>
          <cell r="G230">
            <v>54636</v>
          </cell>
          <cell r="H230" t="str">
            <v>DB</v>
          </cell>
          <cell r="I230">
            <v>54636</v>
          </cell>
          <cell r="J230" t="str">
            <v>DB</v>
          </cell>
        </row>
        <row r="231">
          <cell r="A231" t="str">
            <v>1192-06-14</v>
          </cell>
          <cell r="B231" t="str">
            <v>R&amp;M - ELECTRICAL INSTALLATIONS</v>
          </cell>
          <cell r="C231">
            <v>0</v>
          </cell>
          <cell r="D231">
            <v>0</v>
          </cell>
          <cell r="E231">
            <v>2132</v>
          </cell>
          <cell r="F231">
            <v>0</v>
          </cell>
          <cell r="G231">
            <v>2132</v>
          </cell>
          <cell r="H231" t="str">
            <v>DB</v>
          </cell>
          <cell r="I231">
            <v>2132</v>
          </cell>
          <cell r="J231" t="str">
            <v>DB</v>
          </cell>
        </row>
        <row r="232">
          <cell r="A232" t="str">
            <v>1192-07-16</v>
          </cell>
          <cell r="B232" t="str">
            <v>R&amp;M-OFFICE EQUIPMENTS</v>
          </cell>
          <cell r="C232">
            <v>0</v>
          </cell>
          <cell r="D232">
            <v>0</v>
          </cell>
          <cell r="E232">
            <v>62355</v>
          </cell>
          <cell r="F232">
            <v>0</v>
          </cell>
          <cell r="G232">
            <v>62355</v>
          </cell>
          <cell r="H232" t="str">
            <v>DB</v>
          </cell>
          <cell r="I232">
            <v>62355</v>
          </cell>
          <cell r="J232" t="str">
            <v>DB</v>
          </cell>
        </row>
        <row r="233">
          <cell r="A233" t="str">
            <v>1192-07-19</v>
          </cell>
          <cell r="B233" t="str">
            <v>R&amp;M-FURNITURE AND FIXTURE</v>
          </cell>
          <cell r="C233">
            <v>0</v>
          </cell>
          <cell r="D233">
            <v>0</v>
          </cell>
          <cell r="E233">
            <v>6646</v>
          </cell>
          <cell r="F233">
            <v>0</v>
          </cell>
          <cell r="G233">
            <v>6646</v>
          </cell>
          <cell r="H233" t="str">
            <v>DB</v>
          </cell>
          <cell r="I233">
            <v>6646</v>
          </cell>
          <cell r="J233" t="str">
            <v>DB</v>
          </cell>
        </row>
        <row r="234">
          <cell r="A234" t="str">
            <v>1192-07-22</v>
          </cell>
          <cell r="B234" t="str">
            <v>R&amp;M-GUEST HOUSE</v>
          </cell>
          <cell r="C234">
            <v>0</v>
          </cell>
          <cell r="D234">
            <v>0</v>
          </cell>
          <cell r="E234">
            <v>320853</v>
          </cell>
          <cell r="F234">
            <v>320853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</row>
        <row r="235">
          <cell r="A235" t="str">
            <v>1192-07-31</v>
          </cell>
          <cell r="B235" t="str">
            <v>R&amp;M-OTHER EXP-ADM/OFF BUILD-OTHERS</v>
          </cell>
          <cell r="C235">
            <v>0</v>
          </cell>
          <cell r="D235">
            <v>0</v>
          </cell>
          <cell r="E235">
            <v>5797</v>
          </cell>
          <cell r="F235">
            <v>0</v>
          </cell>
          <cell r="G235">
            <v>5797</v>
          </cell>
          <cell r="H235" t="str">
            <v>DB</v>
          </cell>
          <cell r="I235">
            <v>5797</v>
          </cell>
          <cell r="J235" t="str">
            <v>DB</v>
          </cell>
        </row>
        <row r="236">
          <cell r="A236" t="str">
            <v>1192-07-33</v>
          </cell>
          <cell r="B236" t="str">
            <v>R&amp;M-OTHER EXP-CAR/JEEP</v>
          </cell>
          <cell r="C236">
            <v>0</v>
          </cell>
          <cell r="D236">
            <v>0</v>
          </cell>
          <cell r="E236">
            <v>38561</v>
          </cell>
          <cell r="F236">
            <v>0</v>
          </cell>
          <cell r="G236">
            <v>38561</v>
          </cell>
          <cell r="H236" t="str">
            <v>DB</v>
          </cell>
          <cell r="I236">
            <v>38561</v>
          </cell>
          <cell r="J236" t="str">
            <v>DB</v>
          </cell>
        </row>
        <row r="237">
          <cell r="A237" t="str">
            <v>1192-11-01</v>
          </cell>
          <cell r="B237" t="str">
            <v>RENT OFFICE</v>
          </cell>
          <cell r="C237">
            <v>0</v>
          </cell>
          <cell r="D237">
            <v>0</v>
          </cell>
          <cell r="E237">
            <v>33000</v>
          </cell>
          <cell r="F237">
            <v>0</v>
          </cell>
          <cell r="G237">
            <v>33000</v>
          </cell>
          <cell r="H237" t="str">
            <v>DB</v>
          </cell>
          <cell r="I237">
            <v>33000</v>
          </cell>
          <cell r="J237" t="str">
            <v>DB</v>
          </cell>
        </row>
        <row r="238">
          <cell r="A238" t="str">
            <v>1192-11-05</v>
          </cell>
          <cell r="B238" t="str">
            <v>HIRING OF VEHICLES OTHER THAN CAR/JEE</v>
          </cell>
          <cell r="C238">
            <v>0</v>
          </cell>
          <cell r="D238">
            <v>0</v>
          </cell>
          <cell r="E238">
            <v>26202</v>
          </cell>
          <cell r="F238">
            <v>7447</v>
          </cell>
          <cell r="G238">
            <v>18755</v>
          </cell>
          <cell r="H238" t="str">
            <v>DB</v>
          </cell>
          <cell r="I238">
            <v>18755</v>
          </cell>
          <cell r="J238" t="str">
            <v>DB</v>
          </cell>
        </row>
        <row r="239">
          <cell r="A239" t="str">
            <v>1192-11-08</v>
          </cell>
          <cell r="B239" t="str">
            <v>HIRING OF VEHICLES-CAR/JEEP</v>
          </cell>
          <cell r="C239">
            <v>0</v>
          </cell>
          <cell r="D239">
            <v>0</v>
          </cell>
          <cell r="E239">
            <v>39850</v>
          </cell>
          <cell r="F239">
            <v>0</v>
          </cell>
          <cell r="G239">
            <v>39850</v>
          </cell>
          <cell r="H239" t="str">
            <v>DB</v>
          </cell>
          <cell r="I239">
            <v>39850</v>
          </cell>
          <cell r="J239" t="str">
            <v>DB</v>
          </cell>
        </row>
        <row r="240">
          <cell r="A240" t="str">
            <v>1192-12-02</v>
          </cell>
          <cell r="B240" t="str">
            <v>RATES AND TAXES-BUILDINGS</v>
          </cell>
          <cell r="C240">
            <v>0</v>
          </cell>
          <cell r="D240">
            <v>0</v>
          </cell>
          <cell r="E240">
            <v>241906</v>
          </cell>
          <cell r="F240">
            <v>0</v>
          </cell>
          <cell r="G240">
            <v>241906</v>
          </cell>
          <cell r="H240" t="str">
            <v>DB</v>
          </cell>
          <cell r="I240">
            <v>241906</v>
          </cell>
          <cell r="J240" t="str">
            <v>DB</v>
          </cell>
        </row>
        <row r="241">
          <cell r="A241" t="str">
            <v>1192-12-04</v>
          </cell>
          <cell r="B241" t="str">
            <v>RATES AND TAXES-OTHERS</v>
          </cell>
          <cell r="C241">
            <v>0</v>
          </cell>
          <cell r="D241">
            <v>0</v>
          </cell>
          <cell r="E241">
            <v>24437</v>
          </cell>
          <cell r="F241">
            <v>0</v>
          </cell>
          <cell r="G241">
            <v>24437</v>
          </cell>
          <cell r="H241" t="str">
            <v>DB</v>
          </cell>
          <cell r="I241">
            <v>24437</v>
          </cell>
          <cell r="J241" t="str">
            <v>DB</v>
          </cell>
        </row>
        <row r="242">
          <cell r="A242" t="str">
            <v>1192-12-13</v>
          </cell>
          <cell r="B242" t="str">
            <v>MUNICIPAL TAXES</v>
          </cell>
          <cell r="C242">
            <v>0</v>
          </cell>
          <cell r="D242">
            <v>0</v>
          </cell>
          <cell r="E242">
            <v>6600</v>
          </cell>
          <cell r="F242">
            <v>0</v>
          </cell>
          <cell r="G242">
            <v>6600</v>
          </cell>
          <cell r="H242" t="str">
            <v>DB</v>
          </cell>
          <cell r="I242">
            <v>6600</v>
          </cell>
          <cell r="J242" t="str">
            <v>DB</v>
          </cell>
        </row>
        <row r="243">
          <cell r="A243" t="str">
            <v>1192-13-14</v>
          </cell>
          <cell r="B243" t="str">
            <v>INSURANCE-CAR/JEEP</v>
          </cell>
          <cell r="C243">
            <v>0</v>
          </cell>
          <cell r="D243">
            <v>0</v>
          </cell>
          <cell r="E243">
            <v>12670</v>
          </cell>
          <cell r="F243">
            <v>7983</v>
          </cell>
          <cell r="G243">
            <v>4687</v>
          </cell>
          <cell r="H243" t="str">
            <v>DB</v>
          </cell>
          <cell r="I243">
            <v>4687</v>
          </cell>
          <cell r="J243" t="str">
            <v>DB</v>
          </cell>
        </row>
        <row r="244">
          <cell r="A244" t="str">
            <v>1192-13-15</v>
          </cell>
          <cell r="B244" t="str">
            <v>INSURANCE- FIDELITY</v>
          </cell>
          <cell r="C244">
            <v>0</v>
          </cell>
          <cell r="D244">
            <v>0</v>
          </cell>
          <cell r="E244">
            <v>899</v>
          </cell>
          <cell r="F244">
            <v>0</v>
          </cell>
          <cell r="G244">
            <v>899</v>
          </cell>
          <cell r="H244" t="str">
            <v>DB</v>
          </cell>
          <cell r="I244">
            <v>899</v>
          </cell>
          <cell r="J244" t="str">
            <v>DB</v>
          </cell>
        </row>
        <row r="245">
          <cell r="A245" t="str">
            <v>1192-13-16</v>
          </cell>
          <cell r="B245" t="str">
            <v>INSURANCE- CASH IN TRANSIT /CHEST/COU</v>
          </cell>
          <cell r="C245">
            <v>0</v>
          </cell>
          <cell r="D245">
            <v>0</v>
          </cell>
          <cell r="E245">
            <v>213</v>
          </cell>
          <cell r="F245">
            <v>0</v>
          </cell>
          <cell r="G245">
            <v>213</v>
          </cell>
          <cell r="H245" t="str">
            <v>DB</v>
          </cell>
          <cell r="I245">
            <v>213</v>
          </cell>
          <cell r="J245" t="str">
            <v>DB</v>
          </cell>
        </row>
        <row r="246">
          <cell r="A246" t="str">
            <v>1192-13-25</v>
          </cell>
          <cell r="B246" t="str">
            <v>INSURANCE- OTHERS</v>
          </cell>
          <cell r="C246">
            <v>0</v>
          </cell>
          <cell r="D246">
            <v>0</v>
          </cell>
          <cell r="E246">
            <v>23907</v>
          </cell>
          <cell r="F246">
            <v>400</v>
          </cell>
          <cell r="G246">
            <v>23507</v>
          </cell>
          <cell r="H246" t="str">
            <v>DB</v>
          </cell>
          <cell r="I246">
            <v>23507</v>
          </cell>
          <cell r="J246" t="str">
            <v>DB</v>
          </cell>
        </row>
        <row r="247">
          <cell r="A247" t="str">
            <v>1192-15-06</v>
          </cell>
          <cell r="B247" t="str">
            <v>ELECTRICITY EXPENSES-OFFICE</v>
          </cell>
          <cell r="C247">
            <v>0</v>
          </cell>
          <cell r="D247">
            <v>0</v>
          </cell>
          <cell r="E247">
            <v>160141</v>
          </cell>
          <cell r="F247">
            <v>55</v>
          </cell>
          <cell r="G247">
            <v>160086</v>
          </cell>
          <cell r="H247" t="str">
            <v>DB</v>
          </cell>
          <cell r="I247">
            <v>160086</v>
          </cell>
          <cell r="J247" t="str">
            <v>DB</v>
          </cell>
        </row>
        <row r="248">
          <cell r="A248" t="str">
            <v>1192-15-10</v>
          </cell>
          <cell r="B248" t="str">
            <v>ELECTRICITY EXPENSES-OTHER THAN OFFIC</v>
          </cell>
          <cell r="C248">
            <v>0</v>
          </cell>
          <cell r="D248">
            <v>0</v>
          </cell>
          <cell r="E248">
            <v>133046</v>
          </cell>
          <cell r="F248">
            <v>0</v>
          </cell>
          <cell r="G248">
            <v>133046</v>
          </cell>
          <cell r="H248" t="str">
            <v>DB</v>
          </cell>
          <cell r="I248">
            <v>133046</v>
          </cell>
          <cell r="J248" t="str">
            <v>DB</v>
          </cell>
        </row>
        <row r="249">
          <cell r="A249" t="str">
            <v>1192-16-01</v>
          </cell>
          <cell r="B249" t="str">
            <v>CONVEYANCE EXPENSES</v>
          </cell>
          <cell r="C249">
            <v>0</v>
          </cell>
          <cell r="D249">
            <v>0</v>
          </cell>
          <cell r="E249">
            <v>34443</v>
          </cell>
          <cell r="F249">
            <v>969</v>
          </cell>
          <cell r="G249">
            <v>33474</v>
          </cell>
          <cell r="H249" t="str">
            <v>DB</v>
          </cell>
          <cell r="I249">
            <v>33474</v>
          </cell>
          <cell r="J249" t="str">
            <v>DB</v>
          </cell>
        </row>
        <row r="250">
          <cell r="A250" t="str">
            <v>1192-16-02</v>
          </cell>
          <cell r="B250" t="str">
            <v>INLAND TRAVEL</v>
          </cell>
          <cell r="C250">
            <v>0</v>
          </cell>
          <cell r="D250">
            <v>0</v>
          </cell>
          <cell r="E250">
            <v>153890</v>
          </cell>
          <cell r="F250">
            <v>24753</v>
          </cell>
          <cell r="G250">
            <v>129137</v>
          </cell>
          <cell r="H250" t="str">
            <v>DB</v>
          </cell>
          <cell r="I250">
            <v>129137</v>
          </cell>
          <cell r="J250" t="str">
            <v>DB</v>
          </cell>
        </row>
        <row r="251">
          <cell r="A251" t="str">
            <v>1192-16-03</v>
          </cell>
          <cell r="B251" t="str">
            <v>INLAND TRAVEL-TRAINING</v>
          </cell>
          <cell r="C251">
            <v>0</v>
          </cell>
          <cell r="D251">
            <v>0</v>
          </cell>
          <cell r="E251">
            <v>23280</v>
          </cell>
          <cell r="F251">
            <v>0</v>
          </cell>
          <cell r="G251">
            <v>23280</v>
          </cell>
          <cell r="H251" t="str">
            <v>DB</v>
          </cell>
          <cell r="I251">
            <v>23280</v>
          </cell>
          <cell r="J251" t="str">
            <v>DB</v>
          </cell>
        </row>
        <row r="252">
          <cell r="A252" t="str">
            <v>1192-16-11</v>
          </cell>
          <cell r="B252" t="str">
            <v>TRANSFER TA EXPENSES</v>
          </cell>
          <cell r="C252">
            <v>0</v>
          </cell>
          <cell r="D252">
            <v>0</v>
          </cell>
          <cell r="E252">
            <v>21687</v>
          </cell>
          <cell r="F252">
            <v>0</v>
          </cell>
          <cell r="G252">
            <v>21687</v>
          </cell>
          <cell r="H252" t="str">
            <v>DB</v>
          </cell>
          <cell r="I252">
            <v>21687</v>
          </cell>
          <cell r="J252" t="str">
            <v>DB</v>
          </cell>
        </row>
        <row r="253">
          <cell r="A253" t="str">
            <v>1192-16-12</v>
          </cell>
          <cell r="B253" t="str">
            <v>DAILY ALLOW/BOARDING &amp; LODGING CHARGE</v>
          </cell>
          <cell r="C253">
            <v>0</v>
          </cell>
          <cell r="D253">
            <v>0</v>
          </cell>
          <cell r="E253">
            <v>83032</v>
          </cell>
          <cell r="F253">
            <v>410</v>
          </cell>
          <cell r="G253">
            <v>82622</v>
          </cell>
          <cell r="H253" t="str">
            <v>DB</v>
          </cell>
          <cell r="I253">
            <v>82622</v>
          </cell>
          <cell r="J253" t="str">
            <v>DB</v>
          </cell>
        </row>
        <row r="254">
          <cell r="A254" t="str">
            <v>1192-17-01</v>
          </cell>
          <cell r="B254" t="str">
            <v>POL EXPENSE ON CARS/ JEEPS</v>
          </cell>
          <cell r="C254">
            <v>0</v>
          </cell>
          <cell r="D254">
            <v>0</v>
          </cell>
          <cell r="E254">
            <v>84971</v>
          </cell>
          <cell r="F254">
            <v>0</v>
          </cell>
          <cell r="G254">
            <v>84971</v>
          </cell>
          <cell r="H254" t="str">
            <v>DB</v>
          </cell>
          <cell r="I254">
            <v>84971</v>
          </cell>
          <cell r="J254" t="str">
            <v>DB</v>
          </cell>
        </row>
        <row r="255">
          <cell r="A255" t="str">
            <v>1192-20-01</v>
          </cell>
          <cell r="B255" t="str">
            <v>TELEX AND POSTAGE</v>
          </cell>
          <cell r="C255">
            <v>0</v>
          </cell>
          <cell r="D255">
            <v>0</v>
          </cell>
          <cell r="E255">
            <v>8628</v>
          </cell>
          <cell r="F255">
            <v>0</v>
          </cell>
          <cell r="G255">
            <v>8628</v>
          </cell>
          <cell r="H255" t="str">
            <v>DB</v>
          </cell>
          <cell r="I255">
            <v>8628</v>
          </cell>
          <cell r="J255" t="str">
            <v>DB</v>
          </cell>
        </row>
        <row r="256">
          <cell r="A256" t="str">
            <v>1192-20-03</v>
          </cell>
          <cell r="B256" t="str">
            <v>COURIER CHARGES</v>
          </cell>
          <cell r="C256">
            <v>0</v>
          </cell>
          <cell r="D256">
            <v>0</v>
          </cell>
          <cell r="E256">
            <v>3481</v>
          </cell>
          <cell r="F256">
            <v>0</v>
          </cell>
          <cell r="G256">
            <v>3481</v>
          </cell>
          <cell r="H256" t="str">
            <v>DB</v>
          </cell>
          <cell r="I256">
            <v>3481</v>
          </cell>
          <cell r="J256" t="str">
            <v>DB</v>
          </cell>
        </row>
        <row r="257">
          <cell r="A257" t="str">
            <v>1192-20-04</v>
          </cell>
          <cell r="B257" t="str">
            <v>TELEPHONE CHARGES</v>
          </cell>
          <cell r="C257">
            <v>0</v>
          </cell>
          <cell r="D257">
            <v>0</v>
          </cell>
          <cell r="E257">
            <v>125064</v>
          </cell>
          <cell r="F257">
            <v>2963</v>
          </cell>
          <cell r="G257">
            <v>122101</v>
          </cell>
          <cell r="H257" t="str">
            <v>DB</v>
          </cell>
          <cell r="I257">
            <v>122101</v>
          </cell>
          <cell r="J257" t="str">
            <v>DB</v>
          </cell>
        </row>
        <row r="258">
          <cell r="A258" t="str">
            <v>1192-20-07</v>
          </cell>
          <cell r="B258" t="str">
            <v>EMAIL/INTERNET EXPENSES</v>
          </cell>
          <cell r="C258">
            <v>0</v>
          </cell>
          <cell r="D258">
            <v>0</v>
          </cell>
          <cell r="E258">
            <v>3039</v>
          </cell>
          <cell r="F258">
            <v>0</v>
          </cell>
          <cell r="G258">
            <v>3039</v>
          </cell>
          <cell r="H258" t="str">
            <v>DB</v>
          </cell>
          <cell r="I258">
            <v>3039</v>
          </cell>
          <cell r="J258" t="str">
            <v>DB</v>
          </cell>
        </row>
        <row r="259">
          <cell r="A259" t="str">
            <v>1192-21-08</v>
          </cell>
          <cell r="B259" t="str">
            <v>MISC. PUBLIC RELATION</v>
          </cell>
          <cell r="C259">
            <v>0</v>
          </cell>
          <cell r="D259">
            <v>0</v>
          </cell>
          <cell r="E259">
            <v>2955</v>
          </cell>
          <cell r="F259">
            <v>0</v>
          </cell>
          <cell r="G259">
            <v>2955</v>
          </cell>
          <cell r="H259" t="str">
            <v>DB</v>
          </cell>
          <cell r="I259">
            <v>2955</v>
          </cell>
          <cell r="J259" t="str">
            <v>DB</v>
          </cell>
        </row>
        <row r="260">
          <cell r="A260" t="str">
            <v>1192-21-09</v>
          </cell>
          <cell r="B260" t="str">
            <v>PHOTOGRAPHIC MATERIAL</v>
          </cell>
          <cell r="C260">
            <v>0</v>
          </cell>
          <cell r="D260">
            <v>0</v>
          </cell>
          <cell r="E260">
            <v>1040</v>
          </cell>
          <cell r="F260">
            <v>0</v>
          </cell>
          <cell r="G260">
            <v>1040</v>
          </cell>
          <cell r="H260" t="str">
            <v>DB</v>
          </cell>
          <cell r="I260">
            <v>1040</v>
          </cell>
          <cell r="J260" t="str">
            <v>DB</v>
          </cell>
        </row>
        <row r="261">
          <cell r="A261" t="str">
            <v>1192-21-20</v>
          </cell>
          <cell r="B261" t="str">
            <v>ADVERTISEMENT OTHERS</v>
          </cell>
          <cell r="C261">
            <v>0</v>
          </cell>
          <cell r="D261">
            <v>0</v>
          </cell>
          <cell r="E261">
            <v>2560</v>
          </cell>
          <cell r="F261">
            <v>0</v>
          </cell>
          <cell r="G261">
            <v>2560</v>
          </cell>
          <cell r="H261" t="str">
            <v>DB</v>
          </cell>
          <cell r="I261">
            <v>2560</v>
          </cell>
          <cell r="J261" t="str">
            <v>DB</v>
          </cell>
        </row>
        <row r="262">
          <cell r="A262" t="str">
            <v>1192-22-04</v>
          </cell>
          <cell r="B262" t="str">
            <v>ENTERTAINMENT AND HOSPITALITY  EXPENS</v>
          </cell>
          <cell r="C262">
            <v>0</v>
          </cell>
          <cell r="D262">
            <v>0</v>
          </cell>
          <cell r="E262">
            <v>27547</v>
          </cell>
          <cell r="F262">
            <v>0</v>
          </cell>
          <cell r="G262">
            <v>27547</v>
          </cell>
          <cell r="H262" t="str">
            <v>DB</v>
          </cell>
          <cell r="I262">
            <v>27547</v>
          </cell>
          <cell r="J262" t="str">
            <v>DB</v>
          </cell>
        </row>
        <row r="263">
          <cell r="A263" t="str">
            <v>1192-24-01</v>
          </cell>
          <cell r="B263" t="str">
            <v>PRINTING AND STATIONERY</v>
          </cell>
          <cell r="C263">
            <v>0</v>
          </cell>
          <cell r="D263">
            <v>0</v>
          </cell>
          <cell r="E263">
            <v>19171</v>
          </cell>
          <cell r="F263">
            <v>0</v>
          </cell>
          <cell r="G263">
            <v>19171</v>
          </cell>
          <cell r="H263" t="str">
            <v>DB</v>
          </cell>
          <cell r="I263">
            <v>19171</v>
          </cell>
          <cell r="J263" t="str">
            <v>DB</v>
          </cell>
        </row>
        <row r="264">
          <cell r="A264" t="str">
            <v>1192-24-05</v>
          </cell>
          <cell r="B264" t="str">
            <v>COMPUTER STATIONERY</v>
          </cell>
          <cell r="C264">
            <v>0</v>
          </cell>
          <cell r="D264">
            <v>0</v>
          </cell>
          <cell r="E264">
            <v>238</v>
          </cell>
          <cell r="F264">
            <v>0</v>
          </cell>
          <cell r="G264">
            <v>238</v>
          </cell>
          <cell r="H264" t="str">
            <v>DB</v>
          </cell>
          <cell r="I264">
            <v>238</v>
          </cell>
          <cell r="J264" t="str">
            <v>DB</v>
          </cell>
        </row>
        <row r="265">
          <cell r="A265" t="str">
            <v>1192-24-06</v>
          </cell>
          <cell r="B265" t="str">
            <v>COMPUTER CONSUMABLES</v>
          </cell>
          <cell r="C265">
            <v>0</v>
          </cell>
          <cell r="D265">
            <v>0</v>
          </cell>
          <cell r="E265">
            <v>7039</v>
          </cell>
          <cell r="F265">
            <v>0</v>
          </cell>
          <cell r="G265">
            <v>7039</v>
          </cell>
          <cell r="H265" t="str">
            <v>DB</v>
          </cell>
          <cell r="I265">
            <v>7039</v>
          </cell>
          <cell r="J265" t="str">
            <v>DB</v>
          </cell>
        </row>
        <row r="266">
          <cell r="A266" t="str">
            <v>1192-25-02</v>
          </cell>
          <cell r="B266" t="str">
            <v>BOOKS PERIODICALS JOURNALS- INDIAN CU</v>
          </cell>
          <cell r="C266">
            <v>0</v>
          </cell>
          <cell r="D266">
            <v>0</v>
          </cell>
          <cell r="E266">
            <v>5891</v>
          </cell>
          <cell r="F266">
            <v>0</v>
          </cell>
          <cell r="G266">
            <v>5891</v>
          </cell>
          <cell r="H266" t="str">
            <v>DB</v>
          </cell>
          <cell r="I266">
            <v>5891</v>
          </cell>
          <cell r="J266" t="str">
            <v>DB</v>
          </cell>
        </row>
        <row r="267">
          <cell r="A267" t="str">
            <v>1192-26-02</v>
          </cell>
          <cell r="B267" t="str">
            <v>PAYMENT TO CONSULTANTS</v>
          </cell>
          <cell r="C267">
            <v>0</v>
          </cell>
          <cell r="D267">
            <v>0</v>
          </cell>
          <cell r="E267">
            <v>120676</v>
          </cell>
          <cell r="F267">
            <v>0</v>
          </cell>
          <cell r="G267">
            <v>120676</v>
          </cell>
          <cell r="H267" t="str">
            <v>DB</v>
          </cell>
          <cell r="I267">
            <v>120676</v>
          </cell>
          <cell r="J267" t="str">
            <v>DB</v>
          </cell>
        </row>
        <row r="268">
          <cell r="A268" t="str">
            <v>1192-50-09</v>
          </cell>
          <cell r="B268" t="str">
            <v>GUEST HOUSE /TRANSIT HOSTEL EXPENSES-</v>
          </cell>
          <cell r="C268">
            <v>0</v>
          </cell>
          <cell r="D268">
            <v>0</v>
          </cell>
          <cell r="E268">
            <v>346853</v>
          </cell>
          <cell r="F268">
            <v>0</v>
          </cell>
          <cell r="G268">
            <v>346853</v>
          </cell>
          <cell r="H268" t="str">
            <v>DB</v>
          </cell>
          <cell r="I268">
            <v>346853</v>
          </cell>
          <cell r="J268" t="str">
            <v>DB</v>
          </cell>
        </row>
        <row r="269">
          <cell r="A269" t="str">
            <v>1192-50-11</v>
          </cell>
          <cell r="B269" t="str">
            <v>TRAINING EXPENSES</v>
          </cell>
          <cell r="C269">
            <v>0</v>
          </cell>
          <cell r="D269">
            <v>0</v>
          </cell>
          <cell r="E269">
            <v>349</v>
          </cell>
          <cell r="F269">
            <v>0</v>
          </cell>
          <cell r="G269">
            <v>349</v>
          </cell>
          <cell r="H269" t="str">
            <v>DB</v>
          </cell>
          <cell r="I269">
            <v>349</v>
          </cell>
          <cell r="J269" t="str">
            <v>DB</v>
          </cell>
        </row>
        <row r="270">
          <cell r="A270" t="str">
            <v>1192-50-13</v>
          </cell>
          <cell r="B270" t="str">
            <v>EXPENSES ON DEPARTMENTAL MEETING</v>
          </cell>
          <cell r="C270">
            <v>0</v>
          </cell>
          <cell r="D270">
            <v>0</v>
          </cell>
          <cell r="E270">
            <v>9203</v>
          </cell>
          <cell r="F270">
            <v>0</v>
          </cell>
          <cell r="G270">
            <v>9203</v>
          </cell>
          <cell r="H270" t="str">
            <v>DB</v>
          </cell>
          <cell r="I270">
            <v>9203</v>
          </cell>
          <cell r="J270" t="str">
            <v>DB</v>
          </cell>
        </row>
        <row r="271">
          <cell r="A271" t="str">
            <v>1192-50-18</v>
          </cell>
          <cell r="B271" t="str">
            <v>FESTIVAL CELEBRATION OTHER THAN REPUB</v>
          </cell>
          <cell r="C271">
            <v>0</v>
          </cell>
          <cell r="D271">
            <v>0</v>
          </cell>
          <cell r="E271">
            <v>17605</v>
          </cell>
          <cell r="F271">
            <v>0</v>
          </cell>
          <cell r="G271">
            <v>17605</v>
          </cell>
          <cell r="H271" t="str">
            <v>DB</v>
          </cell>
          <cell r="I271">
            <v>17605</v>
          </cell>
          <cell r="J271" t="str">
            <v>DB</v>
          </cell>
        </row>
        <row r="272">
          <cell r="A272" t="str">
            <v>1192-50-19</v>
          </cell>
          <cell r="B272" t="str">
            <v>INDEPENENCE/REPUBLIC DAY CELEBRATION</v>
          </cell>
          <cell r="C272">
            <v>0</v>
          </cell>
          <cell r="D272">
            <v>0</v>
          </cell>
          <cell r="E272">
            <v>1350</v>
          </cell>
          <cell r="F272">
            <v>0</v>
          </cell>
          <cell r="G272">
            <v>1350</v>
          </cell>
          <cell r="H272" t="str">
            <v>DB</v>
          </cell>
          <cell r="I272">
            <v>1350</v>
          </cell>
          <cell r="J272" t="str">
            <v>DB</v>
          </cell>
        </row>
        <row r="273">
          <cell r="A273" t="str">
            <v>1192-50-20</v>
          </cell>
          <cell r="B273" t="str">
            <v>MISC. EXPENSES</v>
          </cell>
          <cell r="C273">
            <v>0</v>
          </cell>
          <cell r="D273">
            <v>0</v>
          </cell>
          <cell r="E273">
            <v>2305</v>
          </cell>
          <cell r="F273">
            <v>0</v>
          </cell>
          <cell r="G273">
            <v>2305</v>
          </cell>
          <cell r="H273" t="str">
            <v>DB</v>
          </cell>
          <cell r="I273">
            <v>2305</v>
          </cell>
          <cell r="J273" t="str">
            <v>DB</v>
          </cell>
        </row>
        <row r="274">
          <cell r="A274" t="str">
            <v>1193-03-04</v>
          </cell>
          <cell r="B274" t="str">
            <v>DEP-OFFICE BUILDINGS-PERMANENT</v>
          </cell>
          <cell r="C274">
            <v>0</v>
          </cell>
          <cell r="D274">
            <v>0</v>
          </cell>
          <cell r="E274">
            <v>829824</v>
          </cell>
          <cell r="F274">
            <v>0</v>
          </cell>
          <cell r="G274">
            <v>829824</v>
          </cell>
          <cell r="H274" t="str">
            <v>DB</v>
          </cell>
          <cell r="I274">
            <v>829824</v>
          </cell>
          <cell r="J274" t="str">
            <v>DB</v>
          </cell>
        </row>
        <row r="275">
          <cell r="A275" t="str">
            <v>1193-03-05</v>
          </cell>
          <cell r="B275" t="str">
            <v>DEPRECIATION OF OFFICE BUILDING -TEMP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  <cell r="I275">
            <v>0</v>
          </cell>
          <cell r="J275">
            <v>0</v>
          </cell>
        </row>
        <row r="276">
          <cell r="A276" t="str">
            <v>1193-10-02</v>
          </cell>
          <cell r="B276" t="str">
            <v>DEP.PLANT &amp; MACHINARY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  <cell r="G276">
            <v>0</v>
          </cell>
          <cell r="H276">
            <v>0</v>
          </cell>
          <cell r="I276">
            <v>0</v>
          </cell>
          <cell r="J276">
            <v>0</v>
          </cell>
        </row>
        <row r="277">
          <cell r="A277" t="str">
            <v>1193-15-02</v>
          </cell>
          <cell r="B277" t="str">
            <v>DEP.VEHICLE-CAR/JEEP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</row>
        <row r="278">
          <cell r="A278" t="str">
            <v>1193-17-01</v>
          </cell>
          <cell r="B278" t="str">
            <v>DEP-FURNITURE, FIXTURES AND EQUIPMENT</v>
          </cell>
          <cell r="C278">
            <v>0</v>
          </cell>
          <cell r="D278">
            <v>0</v>
          </cell>
          <cell r="E278">
            <v>201335</v>
          </cell>
          <cell r="F278">
            <v>0</v>
          </cell>
          <cell r="G278">
            <v>201335</v>
          </cell>
          <cell r="H278" t="str">
            <v>DB</v>
          </cell>
          <cell r="I278">
            <v>201335</v>
          </cell>
          <cell r="J278" t="str">
            <v>DB</v>
          </cell>
        </row>
        <row r="279">
          <cell r="A279" t="str">
            <v>1193-18-01</v>
          </cell>
          <cell r="B279" t="str">
            <v>DEP-COMPUTERS</v>
          </cell>
          <cell r="C279">
            <v>0</v>
          </cell>
          <cell r="D279">
            <v>0</v>
          </cell>
          <cell r="E279">
            <v>162065</v>
          </cell>
          <cell r="F279">
            <v>0</v>
          </cell>
          <cell r="G279">
            <v>162065</v>
          </cell>
          <cell r="H279" t="str">
            <v>DB</v>
          </cell>
          <cell r="I279">
            <v>162065</v>
          </cell>
          <cell r="J279" t="str">
            <v>DB</v>
          </cell>
        </row>
        <row r="280">
          <cell r="A280" t="str">
            <v>1193-19-01</v>
          </cell>
          <cell r="B280" t="str">
            <v>DEP-COMMUNICATION EQUIPMENTS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0</v>
          </cell>
        </row>
        <row r="281">
          <cell r="A281" t="str">
            <v>1193-20-01</v>
          </cell>
          <cell r="B281" t="str">
            <v>DEP-OFFICE EQUIPMENTS</v>
          </cell>
          <cell r="C281">
            <v>0</v>
          </cell>
          <cell r="D281">
            <v>0</v>
          </cell>
          <cell r="E281">
            <v>48159</v>
          </cell>
          <cell r="F281">
            <v>0</v>
          </cell>
          <cell r="G281">
            <v>48159</v>
          </cell>
          <cell r="H281" t="str">
            <v>DB</v>
          </cell>
          <cell r="I281">
            <v>48159</v>
          </cell>
          <cell r="J281" t="str">
            <v>DB</v>
          </cell>
        </row>
        <row r="282">
          <cell r="A282" t="str">
            <v>1193-22-01</v>
          </cell>
          <cell r="B282" t="str">
            <v>DEP-AMORTISATION OF INTANGIBLE ASSETS</v>
          </cell>
          <cell r="C282">
            <v>0</v>
          </cell>
          <cell r="D282">
            <v>0</v>
          </cell>
          <cell r="E282">
            <v>20130</v>
          </cell>
          <cell r="F282">
            <v>0</v>
          </cell>
          <cell r="G282">
            <v>20130</v>
          </cell>
          <cell r="H282" t="str">
            <v>DB</v>
          </cell>
          <cell r="I282">
            <v>20130</v>
          </cell>
          <cell r="J282" t="str">
            <v>DB</v>
          </cell>
        </row>
        <row r="283">
          <cell r="A283" t="str">
            <v>1193-25-01</v>
          </cell>
          <cell r="B283" t="str">
            <v>DEP-OTHER ASSETS</v>
          </cell>
          <cell r="C283">
            <v>0</v>
          </cell>
          <cell r="D283">
            <v>0</v>
          </cell>
          <cell r="E283">
            <v>11558</v>
          </cell>
          <cell r="F283">
            <v>0</v>
          </cell>
          <cell r="G283">
            <v>11558</v>
          </cell>
          <cell r="H283" t="str">
            <v>DB</v>
          </cell>
          <cell r="I283">
            <v>11558</v>
          </cell>
          <cell r="J283" t="str">
            <v>DB</v>
          </cell>
        </row>
        <row r="284">
          <cell r="A284" t="str">
            <v>1193-28-01</v>
          </cell>
          <cell r="B284" t="str">
            <v>DEP-FIXED ASSETS OF MINOR VALUE &gt;750&lt;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</row>
        <row r="285">
          <cell r="A285" t="str">
            <v>1194-15-03</v>
          </cell>
          <cell r="B285" t="str">
            <v>OTHER BANK CHARGES- INDIAN CURRENCY</v>
          </cell>
          <cell r="C285">
            <v>0</v>
          </cell>
          <cell r="D285">
            <v>0</v>
          </cell>
          <cell r="E285">
            <v>3051</v>
          </cell>
          <cell r="F285">
            <v>0</v>
          </cell>
          <cell r="G285">
            <v>3051</v>
          </cell>
          <cell r="H285" t="str">
            <v>DB</v>
          </cell>
          <cell r="I285">
            <v>3051</v>
          </cell>
          <cell r="J285" t="str">
            <v>DB</v>
          </cell>
        </row>
        <row r="286">
          <cell r="A286" t="str">
            <v>1195-09-05</v>
          </cell>
          <cell r="B286" t="str">
            <v>BAD CLAIMS WRITTEN OFF</v>
          </cell>
          <cell r="C286">
            <v>0</v>
          </cell>
          <cell r="D286">
            <v>0</v>
          </cell>
          <cell r="E286">
            <v>0</v>
          </cell>
          <cell r="F286">
            <v>0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7">
          <cell r="A287" t="str">
            <v>1195-09-06</v>
          </cell>
          <cell r="B287" t="str">
            <v>FIXED ASSETS WRITTEN OFF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  <cell r="I287">
            <v>0</v>
          </cell>
          <cell r="J287">
            <v>0</v>
          </cell>
        </row>
        <row r="288">
          <cell r="A288" t="str">
            <v>1195-12-01</v>
          </cell>
          <cell r="B288" t="str">
            <v>PROJECT EXPENSES PROVIDED FOR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</row>
        <row r="289">
          <cell r="A289" t="str">
            <v>1195-13-01</v>
          </cell>
          <cell r="B289" t="str">
            <v>LOSS ON FIXED ASSETS PROVIDED FOR</v>
          </cell>
          <cell r="C289">
            <v>0</v>
          </cell>
          <cell r="D289">
            <v>0</v>
          </cell>
          <cell r="E289">
            <v>94720</v>
          </cell>
          <cell r="F289">
            <v>0</v>
          </cell>
          <cell r="G289">
            <v>94720</v>
          </cell>
          <cell r="H289" t="str">
            <v>DB</v>
          </cell>
          <cell r="I289">
            <v>94720</v>
          </cell>
          <cell r="J289" t="str">
            <v>DB</v>
          </cell>
        </row>
        <row r="290">
          <cell r="A290" t="str">
            <v>1198-01-01</v>
          </cell>
          <cell r="B290" t="str">
            <v>WAGES, ALLOWANCES AND BENEFITS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  <cell r="G290">
            <v>0</v>
          </cell>
          <cell r="H290">
            <v>0</v>
          </cell>
          <cell r="I290">
            <v>0</v>
          </cell>
          <cell r="J290">
            <v>0</v>
          </cell>
        </row>
        <row r="291">
          <cell r="A291" t="str">
            <v>1198-01-02</v>
          </cell>
          <cell r="B291" t="str">
            <v>GRATUITY AND CONTB. TO PF(INCL ADM FE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  <cell r="I291">
            <v>0</v>
          </cell>
          <cell r="J291">
            <v>0</v>
          </cell>
        </row>
        <row r="292">
          <cell r="A292" t="str">
            <v>1198-01-03</v>
          </cell>
          <cell r="B292" t="str">
            <v>STAFF WELFARE EXPENSES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  <cell r="I292">
            <v>0</v>
          </cell>
          <cell r="J292">
            <v>0</v>
          </cell>
        </row>
        <row r="293">
          <cell r="A293" t="str">
            <v>1198-01-10</v>
          </cell>
          <cell r="B293" t="str">
            <v>R&amp;M-BUILDING</v>
          </cell>
          <cell r="C293">
            <v>0</v>
          </cell>
          <cell r="D293">
            <v>0</v>
          </cell>
          <cell r="E293">
            <v>0</v>
          </cell>
          <cell r="F293">
            <v>0</v>
          </cell>
          <cell r="G293">
            <v>0</v>
          </cell>
          <cell r="H293">
            <v>0</v>
          </cell>
          <cell r="I293">
            <v>0</v>
          </cell>
          <cell r="J293">
            <v>0</v>
          </cell>
        </row>
        <row r="294">
          <cell r="A294" t="str">
            <v>1198-01-11</v>
          </cell>
          <cell r="B294" t="str">
            <v>R&amp;M-CONSTRUCTION PLANT MACH. &amp; EQUIP.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  <cell r="G294">
            <v>0</v>
          </cell>
          <cell r="H294">
            <v>0</v>
          </cell>
          <cell r="I294">
            <v>0</v>
          </cell>
          <cell r="J294">
            <v>0</v>
          </cell>
        </row>
        <row r="295">
          <cell r="A295" t="str">
            <v>1198-01-12</v>
          </cell>
          <cell r="B295" t="str">
            <v>R&amp;M-OTHERS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</row>
        <row r="296">
          <cell r="A296" t="str">
            <v>1198-01-14</v>
          </cell>
          <cell r="B296" t="str">
            <v>RENT/HIRING CHARGES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A297" t="str">
            <v>1198-01-15</v>
          </cell>
          <cell r="B297" t="str">
            <v>RATES AND TAXES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</row>
        <row r="298">
          <cell r="A298" t="str">
            <v>1198-01-16</v>
          </cell>
          <cell r="B298" t="str">
            <v>INSURANCE</v>
          </cell>
          <cell r="C298">
            <v>0</v>
          </cell>
          <cell r="D298">
            <v>0</v>
          </cell>
          <cell r="E298">
            <v>0</v>
          </cell>
          <cell r="F298">
            <v>0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</row>
        <row r="299">
          <cell r="A299" t="str">
            <v>1198-01-18</v>
          </cell>
          <cell r="B299" t="str">
            <v>ELECTRICITY EXPENSES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</row>
        <row r="300">
          <cell r="A300" t="str">
            <v>1198-01-19</v>
          </cell>
          <cell r="B300" t="str">
            <v>TRAVELLING &amp; CONVEYANCE</v>
          </cell>
          <cell r="C300">
            <v>0</v>
          </cell>
          <cell r="D300">
            <v>0</v>
          </cell>
          <cell r="E300">
            <v>0</v>
          </cell>
          <cell r="F300">
            <v>0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</row>
        <row r="301">
          <cell r="A301" t="str">
            <v>1198-01-20</v>
          </cell>
          <cell r="B301" t="str">
            <v>EXPENSES ON VEHICLES/STAFF CARS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</row>
        <row r="302">
          <cell r="A302" t="str">
            <v>1198-01-21</v>
          </cell>
          <cell r="B302" t="str">
            <v>TELEPHONE TELEX AND POSTAGE -COMMUNIC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  <cell r="G302">
            <v>0</v>
          </cell>
          <cell r="H302">
            <v>0</v>
          </cell>
          <cell r="I302">
            <v>0</v>
          </cell>
          <cell r="J302">
            <v>0</v>
          </cell>
        </row>
        <row r="303">
          <cell r="A303" t="str">
            <v>1198-01-22</v>
          </cell>
          <cell r="B303" t="str">
            <v>ADVERTISEMENT PUBLICITY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0</v>
          </cell>
        </row>
        <row r="304">
          <cell r="A304" t="str">
            <v>1198-01-23</v>
          </cell>
          <cell r="B304" t="str">
            <v>ENTERTAINMENT &amp; HOSPITILITY EXPENSES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  <cell r="I304">
            <v>0</v>
          </cell>
          <cell r="J304">
            <v>0</v>
          </cell>
        </row>
        <row r="305">
          <cell r="A305" t="str">
            <v>1198-01-24</v>
          </cell>
          <cell r="B305" t="str">
            <v>PRINTING &amp; STATIONERY</v>
          </cell>
          <cell r="C305">
            <v>0</v>
          </cell>
          <cell r="D305">
            <v>0</v>
          </cell>
          <cell r="E305">
            <v>0</v>
          </cell>
          <cell r="F305">
            <v>0</v>
          </cell>
          <cell r="G305">
            <v>0</v>
          </cell>
          <cell r="H305">
            <v>0</v>
          </cell>
          <cell r="I305">
            <v>0</v>
          </cell>
          <cell r="J305">
            <v>0</v>
          </cell>
        </row>
        <row r="306">
          <cell r="A306" t="str">
            <v>1198-01-25</v>
          </cell>
          <cell r="B306" t="str">
            <v>OTHER EXPENSES</v>
          </cell>
          <cell r="C306">
            <v>0</v>
          </cell>
          <cell r="D306">
            <v>0</v>
          </cell>
          <cell r="E306">
            <v>0</v>
          </cell>
          <cell r="F306">
            <v>0</v>
          </cell>
          <cell r="G306">
            <v>0</v>
          </cell>
          <cell r="H306">
            <v>0</v>
          </cell>
          <cell r="I306">
            <v>0</v>
          </cell>
          <cell r="J306">
            <v>0</v>
          </cell>
        </row>
        <row r="307">
          <cell r="A307" t="str">
            <v>1198-01-26</v>
          </cell>
          <cell r="B307" t="str">
            <v>DESIGN &amp; CONSULTANCY-INDIGENIOUS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</row>
        <row r="308">
          <cell r="A308" t="str">
            <v>1198-01-28</v>
          </cell>
          <cell r="B308" t="str">
            <v>LOSSES ON ASSETS/MATERIAL WRITTEN OFF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  <cell r="G308">
            <v>0</v>
          </cell>
          <cell r="H308">
            <v>0</v>
          </cell>
          <cell r="I308">
            <v>0</v>
          </cell>
          <cell r="J308">
            <v>0</v>
          </cell>
        </row>
        <row r="309">
          <cell r="A309" t="str">
            <v>1198-01-49</v>
          </cell>
          <cell r="B309" t="str">
            <v>OTHER FINANCE CHARGES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  <cell r="G309">
            <v>0</v>
          </cell>
          <cell r="H309">
            <v>0</v>
          </cell>
          <cell r="I309">
            <v>0</v>
          </cell>
          <cell r="J309">
            <v>0</v>
          </cell>
        </row>
        <row r="310">
          <cell r="A310" t="str">
            <v>1198-01-60</v>
          </cell>
          <cell r="B310" t="str">
            <v>DEPRECIATION DURING CONSTRUCTION</v>
          </cell>
          <cell r="C310">
            <v>0</v>
          </cell>
          <cell r="D310">
            <v>0</v>
          </cell>
          <cell r="E310">
            <v>0</v>
          </cell>
          <cell r="F310">
            <v>0</v>
          </cell>
          <cell r="G310">
            <v>0</v>
          </cell>
          <cell r="H310">
            <v>0</v>
          </cell>
          <cell r="I310">
            <v>0</v>
          </cell>
          <cell r="J310">
            <v>0</v>
          </cell>
        </row>
        <row r="311">
          <cell r="A311" t="str">
            <v>1198-01-71</v>
          </cell>
          <cell r="B311" t="str">
            <v>INTEREST ON LOANS AND ADVANCES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</row>
        <row r="312">
          <cell r="A312" t="str">
            <v>1198-01-72</v>
          </cell>
          <cell r="B312" t="str">
            <v>MISCELLANEOUS RECEIPTS AND RECOVERIES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</row>
        <row r="313">
          <cell r="A313" t="str">
            <v>1198-01-74</v>
          </cell>
          <cell r="B313" t="str">
            <v>PROVISION/LIABILITY NOT REQD WRITTEN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</row>
        <row r="314">
          <cell r="A314" t="str">
            <v>1198-04-01</v>
          </cell>
          <cell r="B314" t="str">
            <v>OTHER INCOME &lt; CO/RO &gt;</v>
          </cell>
          <cell r="C314">
            <v>0</v>
          </cell>
          <cell r="D314">
            <v>0</v>
          </cell>
          <cell r="E314">
            <v>646459</v>
          </cell>
          <cell r="F314">
            <v>0</v>
          </cell>
          <cell r="G314">
            <v>646459</v>
          </cell>
          <cell r="H314" t="str">
            <v>DB</v>
          </cell>
          <cell r="I314">
            <v>646459</v>
          </cell>
          <cell r="J314" t="str">
            <v>DB</v>
          </cell>
        </row>
        <row r="315">
          <cell r="A315" t="str">
            <v>1198-04-02</v>
          </cell>
          <cell r="B315" t="str">
            <v>EMPLOYEES' REMUNERATION &amp; BENEFITS &lt;</v>
          </cell>
          <cell r="C315">
            <v>0</v>
          </cell>
          <cell r="D315">
            <v>0</v>
          </cell>
          <cell r="E315">
            <v>0</v>
          </cell>
          <cell r="F315">
            <v>7528083</v>
          </cell>
          <cell r="G315">
            <v>7528083</v>
          </cell>
          <cell r="H315" t="str">
            <v>CR</v>
          </cell>
          <cell r="I315">
            <v>7528083</v>
          </cell>
          <cell r="J315" t="str">
            <v>CR</v>
          </cell>
        </row>
        <row r="316">
          <cell r="A316" t="str">
            <v>1198-04-03</v>
          </cell>
          <cell r="B316" t="str">
            <v>GENERATION, ADMN. &amp; OTHER EXPENSES &lt;</v>
          </cell>
          <cell r="C316">
            <v>0</v>
          </cell>
          <cell r="D316">
            <v>0</v>
          </cell>
          <cell r="E316">
            <v>0</v>
          </cell>
          <cell r="F316">
            <v>2502735</v>
          </cell>
          <cell r="G316">
            <v>2502735</v>
          </cell>
          <cell r="H316" t="str">
            <v>CR</v>
          </cell>
          <cell r="I316">
            <v>2502735</v>
          </cell>
          <cell r="J316" t="str">
            <v>CR</v>
          </cell>
        </row>
        <row r="317">
          <cell r="A317" t="str">
            <v>1198-04-04</v>
          </cell>
          <cell r="B317" t="str">
            <v>DEPRECIATION &lt; CO/RO &gt;</v>
          </cell>
          <cell r="C317">
            <v>0</v>
          </cell>
          <cell r="D317">
            <v>0</v>
          </cell>
          <cell r="E317">
            <v>0</v>
          </cell>
          <cell r="F317">
            <v>1273071</v>
          </cell>
          <cell r="G317">
            <v>1273071</v>
          </cell>
          <cell r="H317" t="str">
            <v>CR</v>
          </cell>
          <cell r="I317">
            <v>1273071</v>
          </cell>
          <cell r="J317" t="str">
            <v>CR</v>
          </cell>
        </row>
        <row r="318">
          <cell r="A318" t="str">
            <v>1198-04-05</v>
          </cell>
          <cell r="B318" t="str">
            <v>INTEREST &amp; FINANCE CHARGES &lt; CO/RO &gt;</v>
          </cell>
          <cell r="C318">
            <v>0</v>
          </cell>
          <cell r="D318">
            <v>0</v>
          </cell>
          <cell r="E318">
            <v>0</v>
          </cell>
          <cell r="F318">
            <v>3051</v>
          </cell>
          <cell r="G318">
            <v>3051</v>
          </cell>
          <cell r="H318" t="str">
            <v>CR</v>
          </cell>
          <cell r="I318">
            <v>3051</v>
          </cell>
          <cell r="J318" t="str">
            <v>CR</v>
          </cell>
        </row>
        <row r="319">
          <cell r="A319" t="str">
            <v>1198-04-07</v>
          </cell>
          <cell r="B319" t="str">
            <v>PROVISIONS &lt; CO/RO &gt;</v>
          </cell>
          <cell r="C319">
            <v>0</v>
          </cell>
          <cell r="D319">
            <v>0</v>
          </cell>
          <cell r="E319">
            <v>0</v>
          </cell>
          <cell r="F319">
            <v>94720</v>
          </cell>
          <cell r="G319">
            <v>94720</v>
          </cell>
          <cell r="H319" t="str">
            <v>CR</v>
          </cell>
          <cell r="I319">
            <v>94720</v>
          </cell>
          <cell r="J319" t="str">
            <v>CR</v>
          </cell>
        </row>
        <row r="321">
          <cell r="B321" t="str">
            <v>TOTAL DEBITS</v>
          </cell>
          <cell r="C321">
            <v>149162373</v>
          </cell>
          <cell r="D321" t="str">
            <v>DB</v>
          </cell>
          <cell r="E321">
            <v>58791720</v>
          </cell>
          <cell r="G321">
            <v>31853294</v>
          </cell>
          <cell r="H321" t="str">
            <v>DB</v>
          </cell>
          <cell r="I321">
            <v>171242087</v>
          </cell>
          <cell r="J321" t="str">
            <v>DB</v>
          </cell>
        </row>
        <row r="322">
          <cell r="B322" t="str">
            <v>TOTAL CREDITS</v>
          </cell>
          <cell r="C322">
            <v>149162373</v>
          </cell>
          <cell r="D322" t="str">
            <v>CR</v>
          </cell>
          <cell r="F322">
            <v>58791720</v>
          </cell>
          <cell r="G322">
            <v>31853294</v>
          </cell>
          <cell r="H322" t="str">
            <v>CR</v>
          </cell>
          <cell r="I322">
            <v>171242087</v>
          </cell>
          <cell r="J322" t="str">
            <v>CR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done"/>
      <sheetName val="Summary of Loans"/>
      <sheetName val="Disclosure"/>
      <sheetName val="Delays Caro"/>
      <sheetName val="Loan and Interest"/>
      <sheetName val="Delays in Repayment of Interest"/>
      <sheetName val="Sanction as per CLA"/>
    </sheetNames>
    <sheetDataSet>
      <sheetData sheetId="0"/>
      <sheetData sheetId="1">
        <row r="1">
          <cell r="B1" t="str">
            <v>Deloitte Haskins &amp; Sells</v>
          </cell>
        </row>
      </sheetData>
      <sheetData sheetId="2"/>
      <sheetData sheetId="3"/>
      <sheetData sheetId="4">
        <row r="22">
          <cell r="H22">
            <v>-2000000000</v>
          </cell>
        </row>
      </sheetData>
      <sheetData sheetId="5">
        <row r="1">
          <cell r="B1" t="str">
            <v>Deloitte Haskins &amp; Sells</v>
          </cell>
        </row>
      </sheetData>
      <sheetData sheetId="6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PC"/>
      <sheetName val="IDC"/>
      <sheetName val="P&amp;L"/>
      <sheetName val="BS"/>
      <sheetName val="CF"/>
      <sheetName val="FA"/>
      <sheetName val="Ratios"/>
      <sheetName val="PTC"/>
      <sheetName val="Gen"/>
      <sheetName val="IDC (3)"/>
      <sheetName val="FORM-1(rev)"/>
      <sheetName val="FORM-2"/>
      <sheetName val="FORM-3(summary)"/>
      <sheetName val="FORM-4 (int)"/>
      <sheetName val="FORM-5 (WC)"/>
      <sheetName val="FORM-6(dep)"/>
      <sheetName val="FORM-7(tax)"/>
      <sheetName val="FORM-8"/>
      <sheetName val="FORM-10"/>
      <sheetName val="FORM-11"/>
      <sheetName val="FORM-9"/>
      <sheetName val="FORM-12"/>
    </sheetNames>
    <sheetDataSet>
      <sheetData sheetId="0" refreshError="1">
        <row r="15">
          <cell r="I15">
            <v>0.12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rking Capital for AIM (2)"/>
      <sheetName val="Notice"/>
      <sheetName val="ASSUMPTIONS"/>
      <sheetName val="LOG"/>
      <sheetName val="CONSTRUCTION"/>
      <sheetName val="DEBT"/>
      <sheetName val="Working Capital for AIM"/>
      <sheetName val="INR FS"/>
      <sheetName val="DEPRECIATION &amp; TAXES"/>
      <sheetName val="TC-LR"/>
      <sheetName val="Summar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ASPROD_BCM"/>
      <sheetName val="0031452"/>
      <sheetName val="GASPROD-TOE-DELETE!!!!!"/>
      <sheetName val="GASPROD_BCM-delete!!!!!"/>
      <sheetName val="GASCONS-TOE-DELETE!!!!!"/>
      <sheetName val="GASCONS-BCM-1-delete!!!!!"/>
      <sheetName val="GASTRADE-1"/>
      <sheetName val="GASTRADE-2"/>
      <sheetName val="Gas Prices"/>
      <sheetName val="GASRES-1-DELETE!!!!!"/>
      <sheetName val="GASRES-2-DELETE!!!!!"/>
      <sheetName val="POWER"/>
      <sheetName val="SAL"/>
      <sheetName val="IRR"/>
      <sheetName val="INTT"/>
      <sheetName val="MARGIN"/>
      <sheetName val="DEP"/>
      <sheetName val="BALSHET"/>
      <sheetName val="PRE-OP"/>
      <sheetName val="MFA"/>
      <sheetName val="Building"/>
      <sheetName val="MACH"/>
      <sheetName val="COST"/>
      <sheetName val="ASSU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ic"/>
      <sheetName val="Naphtha-SOTM"/>
      <sheetName val="Domestic"/>
      <sheetName val="Int-Bloomberg-Daily"/>
      <sheetName val="Int-Bloomberg-mthly"/>
      <sheetName val="Term Contract Premiums"/>
      <sheetName val="Int Daily"/>
      <sheetName val="International"/>
      <sheetName val="naphtha-prices-pt"/>
      <sheetName val="Dom Weekly"/>
      <sheetName val="Price Product"/>
      <sheetName val="cost-to-user info"/>
      <sheetName val="Sheet1"/>
      <sheetName val="Price Product-new graph"/>
      <sheetName val="UPDATE"/>
      <sheetName val="Naphtha-SOTM-old"/>
      <sheetName val="Sheet2"/>
      <sheetName val="Naphtha-PT"/>
      <sheetName val="International-Bloomberg-mthly"/>
      <sheetName val="report"/>
      <sheetName val="GASPROD_BCM"/>
      <sheetName val="0031452"/>
      <sheetName val="GASPROD-TOE-DELETE!!!!!"/>
      <sheetName val="GASPROD_BCM-delete!!!!!"/>
      <sheetName val="GASCONS-TOE-DELETE!!!!!"/>
      <sheetName val="GASCONS-BCM-1-delete!!!!!"/>
      <sheetName val="GASTRADE-1"/>
      <sheetName val="GASTRADE-2"/>
      <sheetName val="Gas Prices"/>
      <sheetName val="GASRES-1-DELETE!!!!!"/>
      <sheetName val="GASRES-2-DELETE!!!!!"/>
      <sheetName val="403"/>
      <sheetName val="405"/>
      <sheetName val="427"/>
      <sheetName val="Control"/>
      <sheetName val="499_1165"/>
      <sheetName val="Projects"/>
      <sheetName val="VSP PURCHASE CAPEX BLDG EXEMPTE"/>
      <sheetName val="VISION 2000"/>
      <sheetName val="1_OBJ98 "/>
      <sheetName val="1-OBJ98 "/>
      <sheetName val="Dep"/>
      <sheetName val="WGE P&amp;E"/>
      <sheetName val="Actuals_by_Job"/>
      <sheetName val="Heads_Equiv_QI"/>
      <sheetName val="PT_Heads_SD"/>
      <sheetName val="Month"/>
      <sheetName val="Outlook"/>
      <sheetName val="ANALYSIS"/>
      <sheetName val="Model"/>
      <sheetName val="CRITERIA1"/>
      <sheetName val="Inputs &amp; Summary Output"/>
      <sheetName val="Broad Refresher Model"/>
      <sheetName val="AS-Inventory"/>
      <sheetName val="Valuation"/>
      <sheetName val="SBI"/>
      <sheetName val="TB"/>
      <sheetName val="Assumptions"/>
      <sheetName val="FINAL"/>
      <sheetName val="BHANDUP"/>
      <sheetName val="ICICI"/>
      <sheetName val="HDFC"/>
      <sheetName val="#REF"/>
      <sheetName val="Index"/>
      <sheetName val="Sheet3"/>
      <sheetName val="Cash Flow Statement"/>
      <sheetName val="CONTRN BY DISTRICT"/>
      <sheetName val="Setup"/>
      <sheetName val="FORM7"/>
      <sheetName val="MOE"/>
      <sheetName val="Scenarios"/>
      <sheetName val="Challan"/>
      <sheetName val="Lists"/>
      <sheetName val="Ref Table"/>
      <sheetName val="Cons-K"/>
      <sheetName val="Review_Aug06(sum)"/>
      <sheetName val="OCT 11-OB-PO's"/>
      <sheetName val="UK"/>
      <sheetName val="Home"/>
      <sheetName val="GENERAL"/>
      <sheetName val="GENERAL2"/>
      <sheetName val="SUBSIDIARY DETAILS"/>
      <sheetName val="NATUREOFBUSINESS"/>
      <sheetName val="BALANCE_SHEET"/>
      <sheetName val="PROFIT_LOSS"/>
      <sheetName val="OTHER_INFORMATION"/>
      <sheetName val="QUANTITATIVE_DETAILS"/>
      <sheetName val="PART_B"/>
      <sheetName val="PART_C"/>
      <sheetName val="HOUSE_PROPERTY"/>
      <sheetName val="BP"/>
      <sheetName val="DPM_DOA"/>
      <sheetName val="DEP_DCG"/>
      <sheetName val="ESR"/>
      <sheetName val="CG_OS"/>
      <sheetName val="CYLA BFLA"/>
      <sheetName val="CFL"/>
      <sheetName val="10A"/>
      <sheetName val="80G"/>
      <sheetName val="80_"/>
      <sheetName val="SI"/>
      <sheetName val="EI"/>
      <sheetName val="FRINGE_BENEFIT_INFO"/>
      <sheetName val="IT_FBT_DDTP"/>
      <sheetName val="DDT_TDS_TCS"/>
      <sheetName val="Instructions"/>
      <sheetName val="Pre_XML"/>
      <sheetName val="Final Purchase (3)"/>
      <sheetName val="Inventory Valuation"/>
      <sheetName val="NSL RECON"/>
      <sheetName val="Annexure"/>
      <sheetName val="Final Purchase Sep-14"/>
      <sheetName val="Final Purchase"/>
      <sheetName val="Summary"/>
      <sheetName val="NSL to be Reverse"/>
      <sheetName val="YSPL to be Reverse"/>
      <sheetName val="Discounts summary"/>
      <sheetName val="Packing material Final Sep-14"/>
      <sheetName val="Foundation seed"/>
      <sheetName val="Discount details"/>
      <sheetName val="Sheet5"/>
      <sheetName val="Sheet1 (2)"/>
      <sheetName val="Intial"/>
      <sheetName val="mktshares"/>
      <sheetName val="graphs"/>
      <sheetName val="G1a"/>
      <sheetName val="G1b"/>
      <sheetName val="G4moma"/>
      <sheetName val="ind_mon"/>
      <sheetName val="seg_mon"/>
      <sheetName val="forecast"/>
      <sheetName val="life"/>
      <sheetName val="graph_00"/>
      <sheetName val="graph_01"/>
      <sheetName val="smalls"/>
      <sheetName val="cos-nos"/>
      <sheetName val="cos-mshare"/>
      <sheetName val="exports"/>
      <sheetName val="CV_regions"/>
      <sheetName val="CV_mon"/>
      <sheetName val="CV_yearly"/>
      <sheetName val="telco_al"/>
      <sheetName val="telco"/>
      <sheetName val="ashok leyland"/>
      <sheetName val="m&amp;m"/>
      <sheetName val="eml"/>
      <sheetName val="sml"/>
      <sheetName val="Tatra"/>
      <sheetName val="Volvo"/>
      <sheetName val="bajajtempo"/>
      <sheetName val="daewoo"/>
      <sheetName val="hml"/>
      <sheetName val="maruti"/>
      <sheetName val="hyundai"/>
      <sheetName val="cars"/>
      <sheetName val="gm"/>
      <sheetName val="ford"/>
      <sheetName val="mercedes"/>
      <sheetName val="pal-p"/>
      <sheetName val="pal"/>
      <sheetName val="honda"/>
      <sheetName val="fiat"/>
      <sheetName val="toyota"/>
      <sheetName val="Skoda"/>
      <sheetName val="UVs"/>
      <sheetName val="UV_price"/>
      <sheetName val="Ankit"/>
      <sheetName val="checks"/>
      <sheetName val="value"/>
      <sheetName val="CV_goods_pass"/>
      <sheetName val="china_car"/>
      <sheetName val="blank"/>
      <sheetName val="P&amp;L"/>
      <sheetName val="DCF1"/>
      <sheetName val="Profile"/>
      <sheetName val="Input"/>
      <sheetName val="Debt"/>
      <sheetName val="QuanOP"/>
      <sheetName val="Tax"/>
      <sheetName val="CapEx"/>
      <sheetName val="Capital"/>
      <sheetName val="Formats"/>
      <sheetName val="VarName"/>
      <sheetName val="BS"/>
      <sheetName val="H2"/>
      <sheetName val="K-format"/>
      <sheetName val="Key Nos"/>
      <sheetName val="Ranbaxy"/>
      <sheetName val="NPL datasheet"/>
      <sheetName val="Consolidated P&amp;L 03-04"/>
      <sheetName val="Sheet10"/>
      <sheetName val="Sheet9"/>
      <sheetName val="NSLPOWER  LTD "/>
      <sheetName val="INDUR TDS_08_09"/>
      <sheetName val="Incremental analysis"/>
      <sheetName val="Raw Materials "/>
      <sheetName val="Invsetments"/>
      <sheetName val="Financials"/>
      <sheetName val="Productwise break up"/>
      <sheetName val="Monthly (1)"/>
      <sheetName val="InQuart"/>
      <sheetName val="InqUpdate"/>
      <sheetName val="Header"/>
      <sheetName val="Monthly"/>
      <sheetName val="Chart"/>
      <sheetName val="fins"/>
      <sheetName val="RM"/>
      <sheetName val="Dubai"/>
      <sheetName val="bajaj_copeland"/>
      <sheetName val="segment wise"/>
      <sheetName val="BA-HH-TVS"/>
      <sheetName val="quarterly"/>
      <sheetName val="Q1FY04"/>
      <sheetName val="Q4FY03"/>
      <sheetName val="Q3FY02"/>
      <sheetName val="share price info"/>
      <sheetName val="WACC"/>
      <sheetName val="formatted"/>
      <sheetName val="Chart3"/>
      <sheetName val="Chart4"/>
      <sheetName val="Chart5"/>
      <sheetName val="Chart6"/>
      <sheetName val="Chart7"/>
      <sheetName val="Chart8"/>
      <sheetName val="Chart9"/>
      <sheetName val="Chart10"/>
      <sheetName val="InQPL"/>
      <sheetName val="InQuarts"/>
      <sheetName val="QTR"/>
      <sheetName val="Charts"/>
      <sheetName val="InQBS"/>
      <sheetName val="InQRatios"/>
      <sheetName val="Rel Val"/>
      <sheetName val="Schedules"/>
      <sheetName val="Car Financials"/>
      <sheetName val="Analysis-"/>
      <sheetName val="CV Financials"/>
      <sheetName val="Fundaes"/>
      <sheetName val="Ques"/>
      <sheetName val="Intial "/>
      <sheetName val="Fcst vs Budgets"/>
      <sheetName val="Customize Your Purchase Order"/>
      <sheetName val="Excess Calc"/>
      <sheetName val="MAT-09"/>
      <sheetName val="SolahartIndustries"/>
      <sheetName val="AcqBS"/>
      <sheetName val="22 UK"/>
      <sheetName val="Calculation (2)"/>
      <sheetName val="Macro1"/>
      <sheetName val="EVA1"/>
      <sheetName val="Mico"/>
      <sheetName val="Other Incentives"/>
      <sheetName val="Pricing Notes"/>
      <sheetName val="BPO-INR"/>
      <sheetName val="IFRS BS"/>
      <sheetName val="IFRS IS"/>
      <sheetName val="Reclass BS 2007"/>
      <sheetName val="Reclass BS 2008"/>
      <sheetName val="Reclass BS 2009"/>
      <sheetName val="Reclass IS 2007"/>
      <sheetName val="Reclass IS 2008"/>
      <sheetName val="Reclass IS 2009"/>
      <sheetName val="JE2007 (M)"/>
      <sheetName val="JE2007 (R)"/>
      <sheetName val="JE2008 (M)"/>
      <sheetName val="JE2008 (R)"/>
      <sheetName val="JE2009 (M)"/>
      <sheetName val="JE2009 (R)"/>
      <sheetName val="Ref_Table"/>
      <sheetName val="VSP_PURCHASE_CAPEX_BLDG_EXEMPTE"/>
      <sheetName val="VISION_2000"/>
      <sheetName val="1_OBJ98_"/>
      <sheetName val="1-OBJ98_"/>
      <sheetName val="Inputs_&amp;_Summary_Output"/>
      <sheetName val="Broad_Refresher_Model"/>
      <sheetName val="Cash flow"/>
      <sheetName val="Combined TB"/>
      <sheetName val="H.O TB"/>
      <sheetName val="Site TB"/>
      <sheetName val="MIS"/>
      <sheetName val="FA"/>
      <sheetName val="Pending"/>
      <sheetName val="Profit or Loss of asset"/>
      <sheetName val="Sub schedule"/>
      <sheetName val="Details"/>
      <sheetName val="Provisions"/>
      <sheetName val="FA Register"/>
      <sheetName val="BG &amp; FDR"/>
      <sheetName val="P F C"/>
      <sheetName val="Bills receivable"/>
      <sheetName val="As per Transco Caliculation"/>
      <sheetName val="BS_PL"/>
      <sheetName val="BS_WORKINGS"/>
      <sheetName val="Stk09-10"/>
      <sheetName val="Stk09-10 (2)"/>
      <sheetName val="Stores Stk"/>
      <sheetName val="PL_Workings"/>
      <sheetName val="FBT 08-09"/>
      <sheetName val="Cost Sheet"/>
      <sheetName val="FBT 2007_08"/>
      <sheetName val="FBT Qrt_"/>
      <sheetName val="Opening Balances"/>
      <sheetName val="10years depIT&amp;COMP."/>
      <sheetName val="Defferred Tax"/>
      <sheetName val="IT De"/>
      <sheetName val="PART _ B"/>
      <sheetName val="Computation"/>
      <sheetName val="Tax calculation"/>
      <sheetName val="Abstract"/>
      <sheetName val="Cost"/>
      <sheetName val="Dep_31_03_07"/>
      <sheetName val="Com_ Dep_"/>
      <sheetName val="IT Dep"/>
      <sheetName val="Site TBold"/>
      <sheetName val="H_O_ TBold"/>
      <sheetName val="TB'09 Site"/>
      <sheetName val="TB'09 H.O"/>
      <sheetName val="Share pattern"/>
      <sheetName val="CC interest"/>
      <sheetName val="Working-APTransco"/>
      <sheetName val="Deduction by APTransco"/>
      <sheetName val="APTransco account"/>
      <sheetName val="Dep_31_03_10"/>
      <sheetName val="FA (2)"/>
      <sheetName val="CER"/>
      <sheetName val="Ntoe on Res &amp; Surplus"/>
      <sheetName val="Sheet4"/>
      <sheetName val="Corrupt SSCI"/>
      <sheetName val="Monthly Ship+Prod"/>
      <sheetName val="Perform"/>
      <sheetName val="Bang New (2)"/>
      <sheetName val="earnmodel"/>
      <sheetName val="newresults"/>
      <sheetName val="newprov"/>
      <sheetName val="lease"/>
      <sheetName val="prov"/>
      <sheetName val="nplsan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80"/>
  <sheetViews>
    <sheetView tabSelected="1" workbookViewId="0">
      <selection activeCell="D179" sqref="D179"/>
    </sheetView>
  </sheetViews>
  <sheetFormatPr defaultRowHeight="11.25" x14ac:dyDescent="0.15"/>
  <cols>
    <col min="1" max="1" width="9.140625" style="8"/>
    <col min="2" max="2" width="40.85546875" style="8" bestFit="1" customWidth="1"/>
    <col min="3" max="3" width="16.140625" style="8" bestFit="1" customWidth="1"/>
    <col min="4" max="4" width="18.7109375" style="8" bestFit="1" customWidth="1"/>
    <col min="5" max="5" width="13.7109375" style="8" bestFit="1" customWidth="1"/>
    <col min="6" max="16384" width="9.140625" style="8"/>
  </cols>
  <sheetData>
    <row r="2" spans="2:5" s="3" customFormat="1" x14ac:dyDescent="0.15">
      <c r="B2" s="1" t="s">
        <v>0</v>
      </c>
      <c r="C2" s="2"/>
    </row>
    <row r="3" spans="2:5" s="3" customFormat="1" x14ac:dyDescent="0.15">
      <c r="B3" s="5" t="s">
        <v>1</v>
      </c>
      <c r="C3" s="6">
        <v>165</v>
      </c>
    </row>
    <row r="4" spans="2:5" x14ac:dyDescent="0.15">
      <c r="B4" s="7" t="s">
        <v>2</v>
      </c>
      <c r="C4" s="6">
        <v>25</v>
      </c>
      <c r="D4" s="36">
        <f>C4*1000*167</f>
        <v>4175000</v>
      </c>
    </row>
    <row r="5" spans="2:5" x14ac:dyDescent="0.15">
      <c r="B5" s="7" t="s">
        <v>3</v>
      </c>
      <c r="C5" s="6">
        <v>47941.132608</v>
      </c>
      <c r="D5" s="36"/>
    </row>
    <row r="6" spans="2:5" x14ac:dyDescent="0.15">
      <c r="B6" s="7" t="s">
        <v>4</v>
      </c>
      <c r="C6" s="9">
        <v>0.3208303847956549</v>
      </c>
      <c r="D6" s="36"/>
    </row>
    <row r="7" spans="2:5" x14ac:dyDescent="0.15">
      <c r="B7" s="7" t="s">
        <v>5</v>
      </c>
      <c r="C7" s="10">
        <v>5677.4628000000002</v>
      </c>
      <c r="D7" s="53">
        <f>(((D4/C6)/100)*C7)/10^7</f>
        <v>73.881428671717956</v>
      </c>
      <c r="E7" s="8" t="s">
        <v>178</v>
      </c>
    </row>
    <row r="8" spans="2:5" x14ac:dyDescent="0.15">
      <c r="B8" s="7" t="s">
        <v>6</v>
      </c>
      <c r="C8" s="9">
        <v>0.66142857142857137</v>
      </c>
      <c r="D8" s="53">
        <f>(C4*10^3*167*C5/355.616)/10^7</f>
        <v>56.283808557095291</v>
      </c>
      <c r="E8" s="8" t="s">
        <v>117</v>
      </c>
    </row>
    <row r="9" spans="2:5" x14ac:dyDescent="0.15">
      <c r="B9" s="7" t="s">
        <v>7</v>
      </c>
      <c r="C9" s="11">
        <v>2440.7784000000001</v>
      </c>
      <c r="D9" s="34">
        <f>(C4*10^3*167/C6*C8*C9)/10^7/100</f>
        <v>21.008366726972614</v>
      </c>
      <c r="E9" s="8" t="s">
        <v>117</v>
      </c>
    </row>
    <row r="10" spans="2:5" x14ac:dyDescent="0.15">
      <c r="B10" s="7" t="s">
        <v>8</v>
      </c>
      <c r="C10" s="12">
        <v>54.121608000000002</v>
      </c>
      <c r="D10" s="39">
        <f>(C4*10^3*C10)/10^7</f>
        <v>0.13530402</v>
      </c>
      <c r="E10" s="8" t="s">
        <v>178</v>
      </c>
    </row>
    <row r="11" spans="2:5" x14ac:dyDescent="0.15">
      <c r="B11" s="7" t="s">
        <v>9</v>
      </c>
      <c r="C11" s="13">
        <v>260.10000000000002</v>
      </c>
      <c r="D11" s="39">
        <f>(C4*10^3*C11)/10^7</f>
        <v>0.65025000000000011</v>
      </c>
      <c r="E11" s="8" t="s">
        <v>125</v>
      </c>
    </row>
    <row r="12" spans="2:5" x14ac:dyDescent="0.15">
      <c r="B12" s="7" t="s">
        <v>10</v>
      </c>
      <c r="C12" s="6">
        <v>439.23</v>
      </c>
      <c r="D12" s="39"/>
    </row>
    <row r="13" spans="2:5" x14ac:dyDescent="0.15">
      <c r="B13" s="7" t="s">
        <v>11</v>
      </c>
      <c r="C13" s="6">
        <v>93.939393939393938</v>
      </c>
    </row>
    <row r="14" spans="2:5" x14ac:dyDescent="0.15">
      <c r="C14" s="8" t="s">
        <v>176</v>
      </c>
      <c r="D14" s="40">
        <f>SUM(D8:D9)-D168</f>
        <v>57.668922397070176</v>
      </c>
    </row>
    <row r="15" spans="2:5" x14ac:dyDescent="0.15">
      <c r="B15" s="15" t="s">
        <v>12</v>
      </c>
      <c r="C15" s="8" t="s">
        <v>177</v>
      </c>
      <c r="D15" s="40">
        <f>SUM(D7+D10)-D14</f>
        <v>16.347810294647786</v>
      </c>
      <c r="E15" s="8" t="s">
        <v>122</v>
      </c>
    </row>
    <row r="16" spans="2:5" x14ac:dyDescent="0.15">
      <c r="B16" s="1" t="s">
        <v>13</v>
      </c>
      <c r="C16" s="4"/>
    </row>
    <row r="17" spans="2:7" x14ac:dyDescent="0.15">
      <c r="B17" s="7" t="s">
        <v>14</v>
      </c>
      <c r="C17" s="16">
        <v>243168</v>
      </c>
    </row>
    <row r="18" spans="2:7" x14ac:dyDescent="0.15">
      <c r="B18" s="7" t="s">
        <v>15</v>
      </c>
      <c r="C18" s="16">
        <v>100</v>
      </c>
    </row>
    <row r="19" spans="2:7" x14ac:dyDescent="0.15">
      <c r="B19" s="7" t="s">
        <v>1</v>
      </c>
      <c r="C19" s="16">
        <v>359</v>
      </c>
    </row>
    <row r="20" spans="2:7" x14ac:dyDescent="0.15">
      <c r="B20" s="7" t="s">
        <v>16</v>
      </c>
      <c r="C20" s="9">
        <v>0.98299999999999998</v>
      </c>
    </row>
    <row r="21" spans="2:7" x14ac:dyDescent="0.15">
      <c r="B21" s="7" t="s">
        <v>17</v>
      </c>
      <c r="C21" s="9">
        <v>0.70691510902197618</v>
      </c>
    </row>
    <row r="22" spans="2:7" x14ac:dyDescent="0.15">
      <c r="B22" s="7" t="s">
        <v>18</v>
      </c>
      <c r="C22" s="18">
        <v>5.32</v>
      </c>
      <c r="D22" s="39">
        <f>(C22*C29)*C32*10^3/10^7</f>
        <v>101.45363531654334</v>
      </c>
      <c r="E22" s="8" t="s">
        <v>125</v>
      </c>
    </row>
    <row r="23" spans="2:7" x14ac:dyDescent="0.15">
      <c r="B23" s="7" t="s">
        <v>19</v>
      </c>
      <c r="C23" s="9">
        <v>9.9428787597127897E-3</v>
      </c>
    </row>
    <row r="24" spans="2:7" x14ac:dyDescent="0.15">
      <c r="B24" s="7" t="s">
        <v>20</v>
      </c>
      <c r="C24" s="16">
        <v>285</v>
      </c>
    </row>
    <row r="25" spans="2:7" x14ac:dyDescent="0.15">
      <c r="B25" s="7" t="s">
        <v>21</v>
      </c>
      <c r="C25" s="16">
        <v>87</v>
      </c>
    </row>
    <row r="26" spans="2:7" x14ac:dyDescent="0.15">
      <c r="B26" s="7" t="s">
        <v>22</v>
      </c>
      <c r="C26" s="16">
        <v>49583</v>
      </c>
      <c r="G26" s="68"/>
    </row>
    <row r="27" spans="2:7" x14ac:dyDescent="0.15">
      <c r="B27" s="19" t="s">
        <v>23</v>
      </c>
      <c r="C27" s="21">
        <v>1.3310000000000002</v>
      </c>
      <c r="D27" s="37">
        <f>C27*C17*3*C19/10^7</f>
        <v>34.857816681600013</v>
      </c>
      <c r="E27" s="8" t="s">
        <v>118</v>
      </c>
    </row>
    <row r="28" spans="2:7" x14ac:dyDescent="0.15">
      <c r="B28" s="19" t="s">
        <v>24</v>
      </c>
      <c r="C28" s="21">
        <v>3.9948030720000016</v>
      </c>
      <c r="D28" s="39">
        <f>(C28*C32*10^3)/10^7</f>
        <v>10.284211963869257</v>
      </c>
      <c r="E28" s="8" t="s">
        <v>178</v>
      </c>
    </row>
    <row r="29" spans="2:7" x14ac:dyDescent="0.15">
      <c r="B29" s="19" t="s">
        <v>25</v>
      </c>
      <c r="C29" s="21">
        <v>7.407648</v>
      </c>
    </row>
    <row r="30" spans="2:7" x14ac:dyDescent="0.15">
      <c r="B30" s="19" t="s">
        <v>26</v>
      </c>
      <c r="C30" s="9">
        <v>5.9105730028150586E-3</v>
      </c>
      <c r="D30" s="40">
        <f>D32*C30</f>
        <v>4.336607232094587</v>
      </c>
    </row>
    <row r="31" spans="2:7" s="24" customFormat="1" x14ac:dyDescent="0.15">
      <c r="B31" s="22" t="s">
        <v>27</v>
      </c>
      <c r="C31" s="23">
        <f t="shared" ref="C31" si="0">+C26/355.616</f>
        <v>139.42848465760821</v>
      </c>
      <c r="E31" s="8"/>
    </row>
    <row r="32" spans="2:7" x14ac:dyDescent="0.15">
      <c r="B32" s="7" t="s">
        <v>28</v>
      </c>
      <c r="C32" s="18">
        <f>(C18*3*C19*C17)/10^3/10^3*C20</f>
        <v>25743.9773088</v>
      </c>
      <c r="D32" s="34">
        <f>C32*C24*1000/10^7</f>
        <v>733.7033533007999</v>
      </c>
      <c r="E32" s="8" t="s">
        <v>117</v>
      </c>
    </row>
    <row r="33" spans="2:12" x14ac:dyDescent="0.15">
      <c r="B33" s="7" t="s">
        <v>29</v>
      </c>
      <c r="C33" s="18">
        <f t="shared" ref="C33" si="1">C32/C21</f>
        <v>36417.353343058458</v>
      </c>
      <c r="D33" s="40">
        <f>(C33*10^3)*C26/355.616/10^7</f>
        <v>507.76163918633239</v>
      </c>
      <c r="E33" s="8" t="s">
        <v>178</v>
      </c>
    </row>
    <row r="34" spans="2:12" x14ac:dyDescent="0.15">
      <c r="B34" s="7" t="s">
        <v>30</v>
      </c>
      <c r="C34" s="18">
        <f t="shared" ref="C34" si="2">C33*(1-C21-C23)</f>
        <v>10311.282705218808</v>
      </c>
      <c r="D34" s="34">
        <f>C34*10^3*C25/10^7</f>
        <v>89.708159535403624</v>
      </c>
      <c r="E34" s="8" t="s">
        <v>120</v>
      </c>
    </row>
    <row r="35" spans="2:12" x14ac:dyDescent="0.15">
      <c r="B35" s="7"/>
      <c r="C35" s="7"/>
    </row>
    <row r="37" spans="2:12" x14ac:dyDescent="0.15">
      <c r="B37" s="1" t="s">
        <v>31</v>
      </c>
      <c r="C37" s="4"/>
    </row>
    <row r="38" spans="2:12" x14ac:dyDescent="0.15">
      <c r="B38" s="7" t="s">
        <v>14</v>
      </c>
      <c r="C38" s="16">
        <v>3744</v>
      </c>
    </row>
    <row r="39" spans="2:12" x14ac:dyDescent="0.15">
      <c r="B39" s="7" t="s">
        <v>15</v>
      </c>
      <c r="C39" s="16">
        <v>1700.0158537317543</v>
      </c>
    </row>
    <row r="40" spans="2:12" x14ac:dyDescent="0.15">
      <c r="B40" s="7" t="s">
        <v>1</v>
      </c>
      <c r="C40" s="16">
        <v>357</v>
      </c>
    </row>
    <row r="41" spans="2:12" x14ac:dyDescent="0.15">
      <c r="B41" s="7" t="s">
        <v>16</v>
      </c>
      <c r="C41" s="9">
        <v>0.98499999999999999</v>
      </c>
    </row>
    <row r="42" spans="2:12" x14ac:dyDescent="0.15">
      <c r="B42" s="7" t="s">
        <v>17</v>
      </c>
      <c r="C42" s="9">
        <v>0.83</v>
      </c>
    </row>
    <row r="43" spans="2:12" x14ac:dyDescent="0.15">
      <c r="B43" s="7" t="s">
        <v>18</v>
      </c>
      <c r="C43" s="18">
        <v>1.5433068774755472</v>
      </c>
      <c r="D43" s="39">
        <f>(C43*C50)*C53*10^3/10^7</f>
        <v>7.7955721300468985</v>
      </c>
      <c r="E43" s="8" t="s">
        <v>125</v>
      </c>
    </row>
    <row r="44" spans="2:12" x14ac:dyDescent="0.15">
      <c r="B44" s="7" t="s">
        <v>19</v>
      </c>
      <c r="C44" s="9">
        <v>6.7999999999999996E-3</v>
      </c>
    </row>
    <row r="45" spans="2:12" x14ac:dyDescent="0.15">
      <c r="B45" s="7" t="s">
        <v>20</v>
      </c>
      <c r="C45" s="16">
        <v>146.42541800000001</v>
      </c>
    </row>
    <row r="46" spans="2:12" x14ac:dyDescent="0.15">
      <c r="B46" s="7" t="s">
        <v>21</v>
      </c>
      <c r="C46" s="16">
        <v>46.987260999999997</v>
      </c>
    </row>
    <row r="47" spans="2:12" x14ac:dyDescent="0.15">
      <c r="B47" s="7" t="s">
        <v>22</v>
      </c>
      <c r="C47" s="16">
        <f>35913.7432+650</f>
        <v>36563.743199999997</v>
      </c>
    </row>
    <row r="48" spans="2:12" x14ac:dyDescent="0.15">
      <c r="B48" s="19" t="s">
        <v>23</v>
      </c>
      <c r="C48" s="21">
        <v>11.320499999999999</v>
      </c>
      <c r="D48" s="37">
        <f>C48*C38*3*C40/10^7</f>
        <v>4.5393212592000003</v>
      </c>
      <c r="E48" s="8" t="s">
        <v>118</v>
      </c>
      <c r="I48" s="39"/>
      <c r="L48" s="39"/>
    </row>
    <row r="49" spans="2:5" x14ac:dyDescent="0.15">
      <c r="B49" s="19" t="s">
        <v>24</v>
      </c>
      <c r="C49" s="21">
        <v>3.34342944</v>
      </c>
      <c r="D49" s="39">
        <f>(C49*C53*10^3)/10^7</f>
        <v>2.2449500122217962</v>
      </c>
      <c r="E49" s="8" t="s">
        <v>178</v>
      </c>
    </row>
    <row r="50" spans="2:5" x14ac:dyDescent="0.15">
      <c r="B50" s="19" t="s">
        <v>25</v>
      </c>
      <c r="C50" s="21">
        <v>7.5228289967426081</v>
      </c>
    </row>
    <row r="51" spans="2:5" x14ac:dyDescent="0.15">
      <c r="B51" s="19" t="s">
        <v>26</v>
      </c>
      <c r="C51" s="9">
        <v>1.2130689266329859E-2</v>
      </c>
      <c r="D51" s="39">
        <f>(D53*C51)</f>
        <v>1.1926594771887349</v>
      </c>
    </row>
    <row r="52" spans="2:5" x14ac:dyDescent="0.15">
      <c r="B52" s="7" t="s">
        <v>32</v>
      </c>
      <c r="C52" s="25">
        <f t="shared" ref="C52" si="3">+C47/355.616</f>
        <v>102.81804868172411</v>
      </c>
    </row>
    <row r="53" spans="2:5" x14ac:dyDescent="0.15">
      <c r="B53" s="7" t="s">
        <v>28</v>
      </c>
      <c r="C53" s="18">
        <f t="shared" ref="C53" si="4">(C39*3*C40*C38)/10^3/10^3*C41</f>
        <v>6714.5129051139656</v>
      </c>
      <c r="D53" s="34">
        <f>C53*C45*1000/10^7</f>
        <v>98.317535879770674</v>
      </c>
      <c r="E53" s="8" t="s">
        <v>117</v>
      </c>
    </row>
    <row r="54" spans="2:5" x14ac:dyDescent="0.15">
      <c r="B54" s="7" t="s">
        <v>29</v>
      </c>
      <c r="C54" s="18">
        <f t="shared" ref="C54" si="5">C53/C42</f>
        <v>8089.7745844746578</v>
      </c>
      <c r="D54" s="40">
        <f>(C54*10^3)*C47/355.616/10^7</f>
        <v>83.177483705068965</v>
      </c>
      <c r="E54" s="8" t="s">
        <v>178</v>
      </c>
    </row>
    <row r="55" spans="2:5" x14ac:dyDescent="0.15">
      <c r="B55" s="7" t="s">
        <v>30</v>
      </c>
      <c r="C55" s="18">
        <f t="shared" ref="C55" si="6">C54*(1-C42-C44)</f>
        <v>1320.2512121862644</v>
      </c>
      <c r="D55" s="34">
        <f>C55*10^3*C46/10^7</f>
        <v>6.2034988292562376</v>
      </c>
      <c r="E55" s="8" t="s">
        <v>120</v>
      </c>
    </row>
    <row r="56" spans="2:5" x14ac:dyDescent="0.15">
      <c r="B56" s="7"/>
      <c r="C56" s="7"/>
    </row>
    <row r="57" spans="2:5" x14ac:dyDescent="0.15">
      <c r="B57" s="7" t="s">
        <v>33</v>
      </c>
      <c r="C57" s="7"/>
    </row>
    <row r="58" spans="2:5" x14ac:dyDescent="0.15">
      <c r="B58" s="7" t="s">
        <v>28</v>
      </c>
      <c r="C58" s="21">
        <f>C53+C32</f>
        <v>32458.490213913967</v>
      </c>
      <c r="D58" s="40">
        <f>D32+D53</f>
        <v>832.02088918057052</v>
      </c>
      <c r="E58" s="8" t="s">
        <v>117</v>
      </c>
    </row>
    <row r="59" spans="2:5" x14ac:dyDescent="0.15">
      <c r="B59" s="7" t="s">
        <v>29</v>
      </c>
      <c r="C59" s="21">
        <f>C54+C33</f>
        <v>44507.127927533118</v>
      </c>
      <c r="D59" s="40">
        <f t="shared" ref="D59:D60" si="7">D33+D54</f>
        <v>590.93912289140133</v>
      </c>
      <c r="E59" s="8" t="s">
        <v>178</v>
      </c>
    </row>
    <row r="60" spans="2:5" x14ac:dyDescent="0.15">
      <c r="B60" s="7" t="s">
        <v>30</v>
      </c>
      <c r="C60" s="21">
        <f>C55+C34</f>
        <v>11631.533917405071</v>
      </c>
      <c r="D60" s="40">
        <f t="shared" si="7"/>
        <v>95.911658364659857</v>
      </c>
      <c r="E60" s="8" t="s">
        <v>120</v>
      </c>
    </row>
    <row r="61" spans="2:5" x14ac:dyDescent="0.15">
      <c r="B61" s="7"/>
      <c r="C61" s="7"/>
    </row>
    <row r="62" spans="2:5" x14ac:dyDescent="0.15">
      <c r="B62" s="62"/>
      <c r="C62" s="62"/>
    </row>
    <row r="63" spans="2:5" x14ac:dyDescent="0.15">
      <c r="B63" s="62"/>
      <c r="C63" s="8" t="s">
        <v>176</v>
      </c>
      <c r="D63" s="40">
        <f>(SUM(D32,D53,D55,D34)-SUM(D30-D51))-D169</f>
        <v>260.21511499861265</v>
      </c>
    </row>
    <row r="64" spans="2:5" x14ac:dyDescent="0.15">
      <c r="C64" s="8" t="s">
        <v>177</v>
      </c>
      <c r="D64" s="40">
        <f>SUM(D28,D33,D49,D54)-D63</f>
        <v>343.25316986887981</v>
      </c>
      <c r="E64" s="8" t="s">
        <v>122</v>
      </c>
    </row>
    <row r="65" spans="2:5" x14ac:dyDescent="0.15">
      <c r="B65" s="1" t="s">
        <v>34</v>
      </c>
      <c r="C65" s="4"/>
    </row>
    <row r="66" spans="2:5" x14ac:dyDescent="0.15">
      <c r="B66" s="7" t="s">
        <v>35</v>
      </c>
      <c r="C66" s="6">
        <v>95000</v>
      </c>
    </row>
    <row r="67" spans="2:5" x14ac:dyDescent="0.15">
      <c r="B67" s="7" t="s">
        <v>1</v>
      </c>
      <c r="C67" s="16">
        <v>355</v>
      </c>
    </row>
    <row r="68" spans="2:5" x14ac:dyDescent="0.15">
      <c r="B68" s="7" t="s">
        <v>36</v>
      </c>
      <c r="C68" s="20">
        <v>0.22710170618258071</v>
      </c>
    </row>
    <row r="69" spans="2:5" x14ac:dyDescent="0.15">
      <c r="B69" s="7" t="s">
        <v>37</v>
      </c>
      <c r="C69" s="18">
        <v>1.25</v>
      </c>
      <c r="D69" s="39">
        <f>(C79*10^5)*C69*C74/10^7</f>
        <v>30.924819958362942</v>
      </c>
      <c r="E69" s="8" t="s">
        <v>125</v>
      </c>
    </row>
    <row r="70" spans="2:5" x14ac:dyDescent="0.15">
      <c r="B70" s="7" t="s">
        <v>38</v>
      </c>
      <c r="C70" s="16">
        <v>100.76316696074899</v>
      </c>
    </row>
    <row r="71" spans="2:5" x14ac:dyDescent="0.15">
      <c r="B71" s="7" t="s">
        <v>39</v>
      </c>
      <c r="C71" s="16">
        <v>310.96824965999997</v>
      </c>
    </row>
    <row r="72" spans="2:5" x14ac:dyDescent="0.15">
      <c r="B72" s="19" t="s">
        <v>40</v>
      </c>
      <c r="C72" s="21">
        <v>6.2651145194740003</v>
      </c>
      <c r="D72" s="34">
        <f>C72*C79*10^5/10^7</f>
        <v>21.129098716926066</v>
      </c>
      <c r="E72" s="8" t="s">
        <v>118</v>
      </c>
    </row>
    <row r="73" spans="2:5" x14ac:dyDescent="0.15">
      <c r="B73" s="19" t="s">
        <v>41</v>
      </c>
      <c r="C73" s="21">
        <v>0.31736043713877971</v>
      </c>
      <c r="D73" s="39">
        <f>(C73*$C$79*10^5)/10^7</f>
        <v>1.0702980742505346</v>
      </c>
      <c r="E73" s="8" t="s">
        <v>178</v>
      </c>
    </row>
    <row r="74" spans="2:5" x14ac:dyDescent="0.15">
      <c r="B74" s="19" t="s">
        <v>25</v>
      </c>
      <c r="C74" s="21">
        <v>7.3357615913092227</v>
      </c>
    </row>
    <row r="75" spans="2:5" x14ac:dyDescent="0.15">
      <c r="B75" s="19" t="s">
        <v>42</v>
      </c>
      <c r="C75" s="18">
        <v>1.8813705323336514</v>
      </c>
      <c r="D75" s="39">
        <f>(C75*$C$79*10^5)/10^7</f>
        <v>6.3449221202952391</v>
      </c>
      <c r="E75" s="8" t="s">
        <v>178</v>
      </c>
    </row>
    <row r="76" spans="2:5" x14ac:dyDescent="0.15">
      <c r="B76" s="19" t="s">
        <v>26</v>
      </c>
      <c r="C76" s="9">
        <v>1.2791247962523897E-3</v>
      </c>
      <c r="D76" s="40">
        <f>D79*C76</f>
        <v>0.4346770240898748</v>
      </c>
    </row>
    <row r="77" spans="2:5" x14ac:dyDescent="0.15">
      <c r="B77" s="19" t="s">
        <v>43</v>
      </c>
      <c r="C77" s="18">
        <v>0.57017232990528743</v>
      </c>
      <c r="D77" s="39">
        <f>(C77*$C$79*10^5)/10^7</f>
        <v>1.9229061826055818</v>
      </c>
      <c r="E77" s="8" t="s">
        <v>125</v>
      </c>
    </row>
    <row r="78" spans="2:5" x14ac:dyDescent="0.15">
      <c r="B78" s="7"/>
      <c r="C78" s="7"/>
    </row>
    <row r="79" spans="2:5" x14ac:dyDescent="0.15">
      <c r="B79" s="7" t="s">
        <v>44</v>
      </c>
      <c r="C79" s="18">
        <f t="shared" ref="C79" si="8">(C66*C67)/10^5</f>
        <v>337.25</v>
      </c>
      <c r="D79" s="34">
        <f>C79*10^5*C70/10^7</f>
        <v>339.82378057512597</v>
      </c>
      <c r="E79" s="8" t="s">
        <v>117</v>
      </c>
    </row>
    <row r="80" spans="2:5" x14ac:dyDescent="0.15">
      <c r="B80" s="7" t="s">
        <v>45</v>
      </c>
      <c r="C80" s="18">
        <f t="shared" ref="C80" si="9">(C79*10^5*C68)/10^3</f>
        <v>7659.0050410075346</v>
      </c>
      <c r="D80" s="40">
        <f>(C80*10^3)*C71/10^7</f>
        <v>238.17073917392293</v>
      </c>
      <c r="E80" s="8" t="s">
        <v>178</v>
      </c>
    </row>
    <row r="81" spans="2:9" x14ac:dyDescent="0.15">
      <c r="B81" s="7"/>
      <c r="C81" s="18"/>
    </row>
    <row r="82" spans="2:9" x14ac:dyDescent="0.15">
      <c r="B82" s="62"/>
      <c r="C82" s="63"/>
    </row>
    <row r="83" spans="2:9" x14ac:dyDescent="0.15">
      <c r="B83" s="62"/>
      <c r="C83" s="8" t="s">
        <v>176</v>
      </c>
      <c r="D83" s="40">
        <f>D79-D170-D76</f>
        <v>243.8049434178223</v>
      </c>
    </row>
    <row r="84" spans="2:9" x14ac:dyDescent="0.15">
      <c r="B84" s="62"/>
      <c r="C84" s="8" t="s">
        <v>177</v>
      </c>
      <c r="D84" s="40">
        <f>SUM(D73,D75,D80)-D83</f>
        <v>1.7810159506464061</v>
      </c>
      <c r="E84" s="8" t="s">
        <v>122</v>
      </c>
    </row>
    <row r="86" spans="2:9" x14ac:dyDescent="0.15">
      <c r="B86" s="1" t="s">
        <v>46</v>
      </c>
      <c r="C86" s="4"/>
    </row>
    <row r="87" spans="2:9" x14ac:dyDescent="0.15">
      <c r="B87" s="7" t="s">
        <v>47</v>
      </c>
      <c r="C87" s="7">
        <v>14500</v>
      </c>
    </row>
    <row r="88" spans="2:9" x14ac:dyDescent="0.15">
      <c r="B88" s="7" t="s">
        <v>48</v>
      </c>
      <c r="C88" s="27">
        <v>345</v>
      </c>
    </row>
    <row r="89" spans="2:9" x14ac:dyDescent="0.15">
      <c r="B89" s="7" t="s">
        <v>49</v>
      </c>
      <c r="C89" s="28">
        <v>0.76</v>
      </c>
    </row>
    <row r="90" spans="2:9" x14ac:dyDescent="0.15">
      <c r="B90" s="7" t="s">
        <v>50</v>
      </c>
      <c r="C90" s="28">
        <v>0.70000000000000007</v>
      </c>
    </row>
    <row r="91" spans="2:9" x14ac:dyDescent="0.15">
      <c r="B91" s="7" t="s">
        <v>51</v>
      </c>
      <c r="C91" s="16">
        <v>145.86075000000002</v>
      </c>
      <c r="D91" s="39"/>
    </row>
    <row r="92" spans="2:9" x14ac:dyDescent="0.15">
      <c r="B92" s="7" t="s">
        <v>52</v>
      </c>
      <c r="C92" s="29">
        <v>85.085437499999998</v>
      </c>
      <c r="D92" s="39"/>
    </row>
    <row r="93" spans="2:9" x14ac:dyDescent="0.15">
      <c r="B93" s="7" t="s">
        <v>53</v>
      </c>
      <c r="C93" s="16">
        <v>269.13158465795942</v>
      </c>
      <c r="D93" s="39">
        <f>($C$87*$C$88*C93)/10^7</f>
        <v>134.63307522514418</v>
      </c>
      <c r="E93" s="8" t="s">
        <v>178</v>
      </c>
    </row>
    <row r="94" spans="2:9" x14ac:dyDescent="0.15">
      <c r="B94" s="7" t="s">
        <v>54</v>
      </c>
      <c r="C94" s="29">
        <v>50.888847360000007</v>
      </c>
      <c r="D94" s="39">
        <f>($C$87*$C$88*C94*C90)/10^7</f>
        <v>17.820002124288006</v>
      </c>
      <c r="E94" s="8" t="s">
        <v>178</v>
      </c>
    </row>
    <row r="95" spans="2:9" x14ac:dyDescent="0.15">
      <c r="B95" s="7" t="s">
        <v>55</v>
      </c>
      <c r="C95" s="29">
        <v>14.213781504000002</v>
      </c>
      <c r="D95" s="39">
        <f>($C$87*$C$88*C95*(1-C90))/10^7</f>
        <v>2.1331332592127996</v>
      </c>
      <c r="E95" s="8" t="s">
        <v>178</v>
      </c>
    </row>
    <row r="96" spans="2:9" x14ac:dyDescent="0.15">
      <c r="B96" s="7" t="s">
        <v>56</v>
      </c>
      <c r="C96" s="18">
        <v>22.188109410999999</v>
      </c>
      <c r="D96" s="40">
        <f>C96*12/100</f>
        <v>2.6625731293200001</v>
      </c>
      <c r="E96" s="8" t="s">
        <v>118</v>
      </c>
      <c r="I96" s="39"/>
    </row>
    <row r="97" spans="2:5" x14ac:dyDescent="0.15">
      <c r="B97" s="7" t="s">
        <v>57</v>
      </c>
      <c r="C97" s="18">
        <v>2</v>
      </c>
      <c r="D97" s="38">
        <f>(C97*C98*C87*C88)/10^7</f>
        <v>7.5265904112409787</v>
      </c>
      <c r="E97" s="8" t="s">
        <v>125</v>
      </c>
    </row>
    <row r="98" spans="2:5" x14ac:dyDescent="0.15">
      <c r="B98" s="7" t="s">
        <v>58</v>
      </c>
      <c r="C98" s="18">
        <v>7.5228289967426081</v>
      </c>
    </row>
    <row r="99" spans="2:5" x14ac:dyDescent="0.15">
      <c r="B99" s="7" t="s">
        <v>59</v>
      </c>
      <c r="C99" s="18">
        <v>262.04199999999997</v>
      </c>
      <c r="D99" s="39">
        <f>(C99*C101*C87*C88)/10^7/1000</f>
        <v>9.1760557349999985</v>
      </c>
    </row>
    <row r="100" spans="2:5" x14ac:dyDescent="0.15">
      <c r="B100" s="7" t="s">
        <v>60</v>
      </c>
      <c r="C100" s="18">
        <v>5.4903750000000002</v>
      </c>
      <c r="D100" s="39">
        <f>(C100*C87*C88)/10^7</f>
        <v>2.7465600937499999</v>
      </c>
      <c r="E100" s="8" t="s">
        <v>178</v>
      </c>
    </row>
    <row r="101" spans="2:5" x14ac:dyDescent="0.15">
      <c r="B101" s="7" t="s">
        <v>61</v>
      </c>
      <c r="C101" s="18">
        <v>70</v>
      </c>
    </row>
    <row r="102" spans="2:5" x14ac:dyDescent="0.15">
      <c r="B102" s="7" t="s">
        <v>62</v>
      </c>
      <c r="C102" s="18">
        <v>7</v>
      </c>
    </row>
    <row r="103" spans="2:5" x14ac:dyDescent="0.15">
      <c r="B103" s="7" t="s">
        <v>158</v>
      </c>
      <c r="C103" s="33">
        <v>0.01</v>
      </c>
      <c r="D103" s="39">
        <f>(D105*(1-C89)*C103)</f>
        <v>0.47634974493409615</v>
      </c>
    </row>
    <row r="104" spans="2:5" x14ac:dyDescent="0.15">
      <c r="B104" s="7" t="s">
        <v>63</v>
      </c>
      <c r="C104" s="20">
        <v>1.136553768</v>
      </c>
      <c r="D104" s="39">
        <f>(C104*C102*C87*C88)/10^7</f>
        <v>3.9799271570940005</v>
      </c>
    </row>
    <row r="105" spans="2:5" x14ac:dyDescent="0.15">
      <c r="B105" s="7" t="s">
        <v>64</v>
      </c>
      <c r="C105" s="18">
        <f>C87*C88/10^3</f>
        <v>5002.5</v>
      </c>
      <c r="D105" s="35">
        <f>((C105*10^3)*(C90*C91+(1-C90)*C92+C93)/10^7)</f>
        <v>198.47906038920672</v>
      </c>
      <c r="E105" s="8" t="s">
        <v>117</v>
      </c>
    </row>
    <row r="106" spans="2:5" x14ac:dyDescent="0.15">
      <c r="B106" s="62"/>
      <c r="C106" s="63"/>
      <c r="D106" s="35"/>
    </row>
    <row r="107" spans="2:5" x14ac:dyDescent="0.15">
      <c r="B107" s="62"/>
      <c r="C107" s="8" t="s">
        <v>176</v>
      </c>
      <c r="D107" s="35">
        <f>(D105-D171-D103)</f>
        <v>153.14858418636715</v>
      </c>
    </row>
    <row r="108" spans="2:5" x14ac:dyDescent="0.15">
      <c r="B108" s="62"/>
      <c r="C108" s="8" t="s">
        <v>177</v>
      </c>
      <c r="D108" s="35">
        <f>SUM(D93:D95,D100)-D107+Sheet1!F19/100</f>
        <v>5.5223784347388243</v>
      </c>
      <c r="E108" s="8" t="s">
        <v>122</v>
      </c>
    </row>
    <row r="110" spans="2:5" x14ac:dyDescent="0.15">
      <c r="B110" s="1" t="s">
        <v>65</v>
      </c>
      <c r="C110" s="4"/>
    </row>
    <row r="111" spans="2:5" x14ac:dyDescent="0.15">
      <c r="B111" s="7" t="s">
        <v>66</v>
      </c>
      <c r="C111" s="16">
        <v>53508.692266666672</v>
      </c>
    </row>
    <row r="112" spans="2:5" x14ac:dyDescent="0.15">
      <c r="B112" s="7" t="s">
        <v>67</v>
      </c>
      <c r="C112" s="16">
        <v>4923.1728000000021</v>
      </c>
    </row>
    <row r="113" spans="2:4" x14ac:dyDescent="0.15">
      <c r="B113" s="7" t="s">
        <v>68</v>
      </c>
      <c r="C113" s="16">
        <v>38897.801020799998</v>
      </c>
    </row>
    <row r="114" spans="2:4" x14ac:dyDescent="0.15">
      <c r="B114" s="7" t="s">
        <v>69</v>
      </c>
      <c r="C114" s="16">
        <v>2109.9312000000009</v>
      </c>
    </row>
    <row r="115" spans="2:4" x14ac:dyDescent="0.15">
      <c r="B115" s="7" t="s">
        <v>48</v>
      </c>
      <c r="C115" s="7">
        <v>345</v>
      </c>
    </row>
    <row r="116" spans="2:4" x14ac:dyDescent="0.15">
      <c r="B116" s="7" t="s">
        <v>70</v>
      </c>
      <c r="C116" s="28">
        <v>0.14999999999999997</v>
      </c>
    </row>
    <row r="117" spans="2:4" x14ac:dyDescent="0.15">
      <c r="B117" s="7" t="s">
        <v>71</v>
      </c>
      <c r="C117" s="30">
        <v>0</v>
      </c>
    </row>
    <row r="118" spans="2:4" x14ac:dyDescent="0.15">
      <c r="B118" s="7" t="s">
        <v>72</v>
      </c>
      <c r="C118" s="16">
        <v>0</v>
      </c>
    </row>
    <row r="119" spans="2:4" x14ac:dyDescent="0.15">
      <c r="B119" s="7" t="s">
        <v>73</v>
      </c>
      <c r="C119" s="27">
        <v>15</v>
      </c>
    </row>
    <row r="120" spans="2:4" x14ac:dyDescent="0.15">
      <c r="B120" s="7" t="s">
        <v>74</v>
      </c>
      <c r="C120" s="9">
        <v>0.25</v>
      </c>
    </row>
    <row r="121" spans="2:4" x14ac:dyDescent="0.15">
      <c r="B121" s="7" t="s">
        <v>75</v>
      </c>
      <c r="C121" s="13">
        <v>1.5</v>
      </c>
    </row>
    <row r="122" spans="2:4" x14ac:dyDescent="0.15">
      <c r="B122" s="7" t="s">
        <v>76</v>
      </c>
      <c r="C122" s="31">
        <v>134.3286741759776</v>
      </c>
    </row>
    <row r="123" spans="2:4" x14ac:dyDescent="0.15">
      <c r="B123" s="7" t="s">
        <v>77</v>
      </c>
      <c r="C123" s="31">
        <v>124.25009808561607</v>
      </c>
    </row>
    <row r="124" spans="2:4" x14ac:dyDescent="0.15">
      <c r="B124" s="7" t="s">
        <v>78</v>
      </c>
      <c r="C124" s="31">
        <v>139.41660749358485</v>
      </c>
    </row>
    <row r="125" spans="2:4" x14ac:dyDescent="0.15">
      <c r="B125" s="7" t="s">
        <v>79</v>
      </c>
      <c r="C125" s="31">
        <v>109.12678978831462</v>
      </c>
    </row>
    <row r="126" spans="2:4" x14ac:dyDescent="0.15">
      <c r="B126" s="7" t="s">
        <v>80</v>
      </c>
      <c r="C126" s="20">
        <v>110.88865122054872</v>
      </c>
      <c r="D126" s="39">
        <f>(C126*C156)/100</f>
        <v>204.70598163389954</v>
      </c>
    </row>
    <row r="127" spans="2:4" x14ac:dyDescent="0.15">
      <c r="B127" s="7" t="s">
        <v>81</v>
      </c>
      <c r="C127" s="20">
        <v>70.075057107081832</v>
      </c>
      <c r="D127" s="39">
        <f>(C127*C157)/100</f>
        <v>11.902210721227107</v>
      </c>
    </row>
    <row r="128" spans="2:4" x14ac:dyDescent="0.15">
      <c r="B128" s="7" t="s">
        <v>82</v>
      </c>
      <c r="C128" s="20">
        <v>71.6828912</v>
      </c>
      <c r="D128" s="39">
        <f>(C128*C158)/100</f>
        <v>96.196585928017299</v>
      </c>
    </row>
    <row r="129" spans="2:5" x14ac:dyDescent="0.15">
      <c r="B129" s="7" t="s">
        <v>83</v>
      </c>
      <c r="C129" s="20">
        <v>70.717885069915525</v>
      </c>
      <c r="D129" s="39">
        <f>(C129*C159)/100</f>
        <v>5.1477405876925015</v>
      </c>
    </row>
    <row r="130" spans="2:5" x14ac:dyDescent="0.15">
      <c r="B130" s="7" t="s">
        <v>84</v>
      </c>
      <c r="C130" s="9">
        <v>3.9999999999999994E-2</v>
      </c>
    </row>
    <row r="131" spans="2:5" x14ac:dyDescent="0.15">
      <c r="B131" s="7" t="s">
        <v>85</v>
      </c>
      <c r="C131" s="9">
        <v>7.0000000000000019E-3</v>
      </c>
    </row>
    <row r="132" spans="2:5" x14ac:dyDescent="0.15">
      <c r="B132" s="7" t="s">
        <v>86</v>
      </c>
      <c r="C132" s="9">
        <v>9.9999999999999985E-3</v>
      </c>
    </row>
    <row r="133" spans="2:5" x14ac:dyDescent="0.15">
      <c r="B133" s="7" t="s">
        <v>87</v>
      </c>
      <c r="C133" s="9">
        <v>8.0000000000000019E-3</v>
      </c>
    </row>
    <row r="134" spans="2:5" x14ac:dyDescent="0.15">
      <c r="B134" s="7" t="s">
        <v>88</v>
      </c>
      <c r="C134" s="9">
        <v>0.97000000000000008</v>
      </c>
    </row>
    <row r="135" spans="2:5" x14ac:dyDescent="0.15">
      <c r="B135" s="7" t="s">
        <v>89</v>
      </c>
      <c r="C135" s="9">
        <v>0.93500000000000039</v>
      </c>
    </row>
    <row r="136" spans="2:5" x14ac:dyDescent="0.15">
      <c r="B136" s="7" t="s">
        <v>90</v>
      </c>
      <c r="C136" s="9">
        <v>0.9600000000000003</v>
      </c>
    </row>
    <row r="137" spans="2:5" x14ac:dyDescent="0.15">
      <c r="B137" s="7" t="s">
        <v>91</v>
      </c>
      <c r="C137" s="9">
        <v>0.98000000000000032</v>
      </c>
    </row>
    <row r="138" spans="2:5" x14ac:dyDescent="0.15">
      <c r="B138" s="7" t="s">
        <v>92</v>
      </c>
      <c r="C138" s="9">
        <v>0.70000000000000007</v>
      </c>
      <c r="D138" s="39">
        <f>(SUMPRODUCT($C$122:$C$125,$C$156:$C$159)/SUM($C$156:$C$159))*C138</f>
        <v>94.699640430958027</v>
      </c>
      <c r="E138" s="8" t="s">
        <v>120</v>
      </c>
    </row>
    <row r="139" spans="2:5" x14ac:dyDescent="0.15">
      <c r="B139" s="27" t="s">
        <v>93</v>
      </c>
      <c r="C139" s="9">
        <v>0.70000000000000007</v>
      </c>
      <c r="D139" s="39">
        <f>(SUMPRODUCT($C$122:$C$125,$C$156:$C$159)/SUM($C$156:$C$159))*C139</f>
        <v>94.699640430958027</v>
      </c>
      <c r="E139" s="8" t="s">
        <v>120</v>
      </c>
    </row>
    <row r="140" spans="2:5" x14ac:dyDescent="0.15">
      <c r="B140" s="27" t="s">
        <v>94</v>
      </c>
      <c r="C140" s="9">
        <v>0.62</v>
      </c>
      <c r="D140" s="39">
        <f>(SUMPRODUCT($C$122:$C$125,$C$156:$C$159)/SUM($C$156:$C$159))*C140</f>
        <v>83.876824381705674</v>
      </c>
      <c r="E140" s="8" t="s">
        <v>120</v>
      </c>
    </row>
    <row r="141" spans="2:5" x14ac:dyDescent="0.15">
      <c r="B141" s="27" t="s">
        <v>95</v>
      </c>
      <c r="C141" s="9">
        <v>0.08</v>
      </c>
      <c r="D141" s="39">
        <f>(SUMPRODUCT($C$122:$C$125,$C$156:$C$159)/SUM($C$156:$C$159))*C141</f>
        <v>10.822816049252344</v>
      </c>
      <c r="E141" s="8" t="s">
        <v>120</v>
      </c>
    </row>
    <row r="142" spans="2:5" x14ac:dyDescent="0.15">
      <c r="B142" s="27" t="s">
        <v>96</v>
      </c>
      <c r="C142" s="18">
        <v>5.24583333333333</v>
      </c>
      <c r="D142" s="38">
        <f>(C142*C158*10^5)/10^7</f>
        <v>7.039772650995654</v>
      </c>
      <c r="E142" s="8" t="s">
        <v>118</v>
      </c>
    </row>
    <row r="143" spans="2:5" x14ac:dyDescent="0.15">
      <c r="B143" s="7" t="s">
        <v>97</v>
      </c>
      <c r="C143" s="18">
        <v>0.24</v>
      </c>
      <c r="D143" s="38">
        <f>(C143*C144*SUM(C156:C159)*10^5)/10^7</f>
        <v>6.1939954712400924</v>
      </c>
      <c r="E143" s="8" t="s">
        <v>125</v>
      </c>
    </row>
    <row r="144" spans="2:5" x14ac:dyDescent="0.15">
      <c r="B144" s="7" t="s">
        <v>58</v>
      </c>
      <c r="C144" s="18">
        <v>7.5228289967426081</v>
      </c>
    </row>
    <row r="145" spans="2:7" x14ac:dyDescent="0.15">
      <c r="B145" s="7" t="s">
        <v>98</v>
      </c>
      <c r="C145" s="26">
        <v>2.899999999999999</v>
      </c>
    </row>
    <row r="146" spans="2:7" x14ac:dyDescent="0.15">
      <c r="B146" s="7" t="s">
        <v>99</v>
      </c>
      <c r="C146" s="32">
        <v>1.1365537680000002</v>
      </c>
      <c r="D146" s="51">
        <f>(C145*C146*SUM(C156:C159))/100</f>
        <v>11.307495820996555</v>
      </c>
      <c r="E146" s="52"/>
      <c r="F146" s="50"/>
      <c r="G146" s="50"/>
    </row>
    <row r="147" spans="2:7" x14ac:dyDescent="0.15">
      <c r="B147" s="7" t="s">
        <v>100</v>
      </c>
      <c r="C147" s="32">
        <v>2.1961499999999998</v>
      </c>
      <c r="D147" s="51">
        <f>(C147*SUM($C$156:$C$159))/100</f>
        <v>7.534257369609012</v>
      </c>
      <c r="E147" s="52"/>
      <c r="F147" s="50"/>
      <c r="G147" s="50"/>
    </row>
    <row r="148" spans="2:7" x14ac:dyDescent="0.15">
      <c r="B148" s="7" t="s">
        <v>101</v>
      </c>
      <c r="C148" s="32">
        <v>0.72210200000000002</v>
      </c>
      <c r="D148" s="39">
        <v>0</v>
      </c>
      <c r="E148" s="8" t="s">
        <v>118</v>
      </c>
    </row>
    <row r="149" spans="2:7" x14ac:dyDescent="0.15">
      <c r="B149" s="7" t="s">
        <v>102</v>
      </c>
      <c r="C149" s="7">
        <v>63</v>
      </c>
    </row>
    <row r="150" spans="2:7" x14ac:dyDescent="0.15">
      <c r="B150" s="7" t="s">
        <v>103</v>
      </c>
      <c r="C150" s="7">
        <v>37</v>
      </c>
    </row>
    <row r="151" spans="2:7" s="24" customFormat="1" x14ac:dyDescent="0.15">
      <c r="B151" s="22" t="s">
        <v>59</v>
      </c>
      <c r="C151" s="65">
        <v>324.44455999999991</v>
      </c>
      <c r="D151" s="38">
        <f>((C151*SUM($C$157:$C$159)*C149)+(C156*C151*C150))/1000/100</f>
        <v>54.550378296010216</v>
      </c>
      <c r="E151" s="24" t="s">
        <v>121</v>
      </c>
    </row>
    <row r="152" spans="2:7" x14ac:dyDescent="0.15">
      <c r="B152" s="13" t="s">
        <v>104</v>
      </c>
      <c r="C152" s="13">
        <v>66.553496999999993</v>
      </c>
      <c r="D152" s="39">
        <f>(C152*12)/100</f>
        <v>7.9864196399999994</v>
      </c>
      <c r="E152" s="8" t="s">
        <v>118</v>
      </c>
    </row>
    <row r="153" spans="2:7" x14ac:dyDescent="0.15">
      <c r="B153" s="7" t="s">
        <v>105</v>
      </c>
      <c r="C153" s="13">
        <v>0.73205000000000009</v>
      </c>
      <c r="D153" s="39">
        <f>(C153*SUM($C$156:$C$159))/100</f>
        <v>2.5114191232030043</v>
      </c>
      <c r="E153" s="8" t="s">
        <v>178</v>
      </c>
    </row>
    <row r="154" spans="2:7" x14ac:dyDescent="0.15">
      <c r="B154" s="7" t="s">
        <v>106</v>
      </c>
      <c r="C154" s="17">
        <v>2.4999999999999996E-3</v>
      </c>
      <c r="D154" s="40">
        <f>SUM(D156:D159)*C154</f>
        <v>1.1416729664088612</v>
      </c>
    </row>
    <row r="155" spans="2:7" x14ac:dyDescent="0.15">
      <c r="B155" s="7"/>
      <c r="C155" s="11"/>
    </row>
    <row r="156" spans="2:7" x14ac:dyDescent="0.15">
      <c r="B156" s="7" t="s">
        <v>107</v>
      </c>
      <c r="C156" s="21">
        <f>C111*C$115/10^5</f>
        <v>184.60498832000002</v>
      </c>
      <c r="D156" s="34">
        <f>((C156*C122*C134+(1-C131-C132-C133)*C122*C138)+(C156*C131*C122*C140)+(C156*C132*C122*C139)+(C156*C133*C122*C141))/100</f>
        <v>244.42567312664644</v>
      </c>
      <c r="E156" s="8" t="s">
        <v>117</v>
      </c>
    </row>
    <row r="157" spans="2:7" x14ac:dyDescent="0.15">
      <c r="B157" s="7" t="s">
        <v>108</v>
      </c>
      <c r="C157" s="21">
        <f>C112*C$115/10^5</f>
        <v>16.984946160000007</v>
      </c>
      <c r="D157" s="34">
        <f>((C157*C123*C135+C157*(1-C135-C131-C132-C133)*C123*C138)+(C157*C123*C131*C140)+(C157*C123*C132*C139)+(C157*C123*C133*C141))/100</f>
        <v>20.575794880754092</v>
      </c>
      <c r="E157" s="8" t="s">
        <v>117</v>
      </c>
    </row>
    <row r="158" spans="2:7" x14ac:dyDescent="0.15">
      <c r="B158" s="7" t="s">
        <v>109</v>
      </c>
      <c r="C158" s="21">
        <f>C113*C$115/10^5</f>
        <v>134.19741352175998</v>
      </c>
      <c r="D158" s="34">
        <f>((C158*C124*C136+(C158*(1-C131-C132-C133-C136)*C124*C138)+(C158*C124*C131*C140)+(C158*C124*C132*C139)+(C158*C124*C133*C141))/100)</f>
        <v>183.81560348421652</v>
      </c>
      <c r="E158" s="8" t="s">
        <v>117</v>
      </c>
    </row>
    <row r="159" spans="2:7" x14ac:dyDescent="0.15">
      <c r="B159" s="7" t="s">
        <v>110</v>
      </c>
      <c r="C159" s="21">
        <f>C114*C$115/10^5</f>
        <v>7.2792626400000033</v>
      </c>
      <c r="D159" s="34">
        <f>((C159*C125*C137+C159*C125*C138*(1-C131-C132-C133-C137))+(C159*C125*C131*C140)+(C159*C125*C132*C139)+(C159*C125*C133*C141))/100</f>
        <v>7.8521150719274821</v>
      </c>
      <c r="E159" s="8" t="s">
        <v>117</v>
      </c>
    </row>
    <row r="160" spans="2:7" x14ac:dyDescent="0.15">
      <c r="B160" s="7" t="s">
        <v>161</v>
      </c>
      <c r="C160" s="21">
        <f>SUM(C157:C159)/(1-C130-C133)</f>
        <v>166.45128395142856</v>
      </c>
      <c r="D160" s="40">
        <f>(C160*SUMPRODUCT(C157:C159,C127:C129)/SUM(C157:C159))/100</f>
        <v>118.95644667745474</v>
      </c>
      <c r="E160" s="8" t="s">
        <v>178</v>
      </c>
    </row>
    <row r="161" spans="2:5" x14ac:dyDescent="0.15">
      <c r="B161" s="7" t="s">
        <v>162</v>
      </c>
      <c r="C161" s="32">
        <f>C156/(1-C130-C133)</f>
        <v>193.91280285714288</v>
      </c>
      <c r="D161" s="39">
        <f>(C161*SUMPRODUCT(C156,C126)/SUM(C156))/100</f>
        <v>215.02729163224743</v>
      </c>
      <c r="E161" s="8" t="s">
        <v>178</v>
      </c>
    </row>
    <row r="162" spans="2:5" x14ac:dyDescent="0.15">
      <c r="B162" s="62"/>
      <c r="C162" s="64"/>
      <c r="D162" s="39"/>
    </row>
    <row r="163" spans="2:5" x14ac:dyDescent="0.15">
      <c r="B163" s="62"/>
      <c r="D163" s="39"/>
    </row>
    <row r="164" spans="2:5" x14ac:dyDescent="0.15">
      <c r="C164" s="8" t="s">
        <v>177</v>
      </c>
      <c r="D164" s="40">
        <f>SUM(D160:D161,D153)+Sheet1!N59+Sheet1!L19</f>
        <v>363.2304398036386</v>
      </c>
      <c r="E164" s="8" t="s">
        <v>122</v>
      </c>
    </row>
    <row r="167" spans="2:5" x14ac:dyDescent="0.15">
      <c r="B167" s="1" t="s">
        <v>116</v>
      </c>
      <c r="C167" s="7"/>
      <c r="D167" s="8" t="s">
        <v>117</v>
      </c>
    </row>
    <row r="168" spans="2:5" x14ac:dyDescent="0.15">
      <c r="B168" s="7" t="s">
        <v>111</v>
      </c>
      <c r="C168" s="33">
        <v>0.2538840809548627</v>
      </c>
      <c r="D168" s="34">
        <f>(D8+D9)*C168</f>
        <v>19.623252886997737</v>
      </c>
    </row>
    <row r="169" spans="2:5" x14ac:dyDescent="0.15">
      <c r="B169" s="7" t="s">
        <v>112</v>
      </c>
      <c r="C169" s="33">
        <v>0.72048040005823522</v>
      </c>
      <c r="D169" s="34">
        <f>((D32+D34+D53+D55)-D51-D30)*C169</f>
        <v>664.57348479171185</v>
      </c>
    </row>
    <row r="170" spans="2:5" x14ac:dyDescent="0.15">
      <c r="B170" s="7" t="s">
        <v>113</v>
      </c>
      <c r="C170" s="33">
        <v>0.28163591327215431</v>
      </c>
      <c r="D170" s="54">
        <f>(D79-D76)*C170</f>
        <v>95.5841601332138</v>
      </c>
    </row>
    <row r="171" spans="2:5" x14ac:dyDescent="0.15">
      <c r="B171" s="7" t="s">
        <v>114</v>
      </c>
      <c r="C171" s="33">
        <v>0.22653289094859633</v>
      </c>
      <c r="D171" s="34">
        <f>(D105-D103)*C171</f>
        <v>44.854126457905487</v>
      </c>
    </row>
    <row r="172" spans="2:5" x14ac:dyDescent="0.15">
      <c r="B172" s="7" t="s">
        <v>115</v>
      </c>
      <c r="C172" s="33">
        <v>0.99973457172325009</v>
      </c>
      <c r="D172" s="34">
        <f>SUM(D156:D159)-D154</f>
        <v>455.52751359713568</v>
      </c>
    </row>
    <row r="173" spans="2:5" x14ac:dyDescent="0.15">
      <c r="C173" s="14"/>
      <c r="D173" s="36">
        <f>SUM(D168:D172)</f>
        <v>1280.1625378669646</v>
      </c>
      <c r="E173" s="40"/>
    </row>
    <row r="174" spans="2:5" x14ac:dyDescent="0.15">
      <c r="D174" s="39"/>
    </row>
    <row r="175" spans="2:5" x14ac:dyDescent="0.15">
      <c r="B175" s="8" t="s">
        <v>122</v>
      </c>
      <c r="D175" s="39">
        <f>SUMIF($E$2:$E$165,B175,$D$2:$D$165)</f>
        <v>730.13481435255142</v>
      </c>
    </row>
    <row r="176" spans="2:5" x14ac:dyDescent="0.15">
      <c r="B176" s="8" t="s">
        <v>123</v>
      </c>
    </row>
    <row r="177" spans="2:4" x14ac:dyDescent="0.15">
      <c r="B177" s="8" t="s">
        <v>124</v>
      </c>
      <c r="D177" s="39">
        <f>Sheet1!J67</f>
        <v>97.841482575053206</v>
      </c>
    </row>
    <row r="178" spans="2:4" x14ac:dyDescent="0.15">
      <c r="B178" s="8" t="s">
        <v>125</v>
      </c>
      <c r="D178" s="39">
        <f>SUMIF($E$2:$E$159,B178,$D$2:$D$159)+(Sheet1!F27+Sheet1!F33)/100+(Sheet1!G42+Sheet1!G50)/100+Sheet1!U39/100</f>
        <v>187.06053643628684</v>
      </c>
    </row>
    <row r="179" spans="2:4" x14ac:dyDescent="0.15">
      <c r="B179" s="8" t="s">
        <v>118</v>
      </c>
      <c r="D179" s="39">
        <f>SUMIF($E$2:$E$159,B179,$D$2:$D$159)+Sheet1!J19/100</f>
        <v>81.798061133288655</v>
      </c>
    </row>
    <row r="180" spans="2:4" x14ac:dyDescent="0.15">
      <c r="B180" s="8" t="s">
        <v>126</v>
      </c>
      <c r="D180" s="39">
        <f>Sheet1!J9/100</f>
        <v>92.351186033977172</v>
      </c>
    </row>
  </sheetData>
  <pageMargins left="0.7" right="0.7" top="0.75" bottom="0.75" header="0.3" footer="0.3"/>
  <pageSetup paperSize="9" orientation="portrait" r:id="rId1"/>
  <ignoredErrors>
    <ignoredError sqref="D16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U70"/>
  <sheetViews>
    <sheetView topLeftCell="A59" workbookViewId="0">
      <selection activeCell="A67" sqref="A67"/>
    </sheetView>
  </sheetViews>
  <sheetFormatPr defaultRowHeight="15" x14ac:dyDescent="0.25"/>
  <cols>
    <col min="2" max="2" width="27.5703125" bestFit="1" customWidth="1"/>
    <col min="3" max="3" width="9.28515625" bestFit="1" customWidth="1"/>
    <col min="4" max="4" width="9.5703125" bestFit="1" customWidth="1"/>
    <col min="12" max="12" width="34.85546875" bestFit="1" customWidth="1"/>
    <col min="13" max="13" width="24" customWidth="1"/>
    <col min="14" max="14" width="19.28515625" bestFit="1" customWidth="1"/>
    <col min="15" max="16" width="7.140625" bestFit="1" customWidth="1"/>
    <col min="17" max="17" width="11.140625" bestFit="1" customWidth="1"/>
    <col min="18" max="18" width="8.42578125" bestFit="1" customWidth="1"/>
  </cols>
  <sheetData>
    <row r="4" spans="2:19" ht="18.75" x14ac:dyDescent="0.3">
      <c r="B4" s="59" t="s">
        <v>134</v>
      </c>
      <c r="C4" s="59"/>
      <c r="D4" s="59"/>
      <c r="E4" s="59"/>
      <c r="F4" s="59"/>
      <c r="G4" s="59"/>
      <c r="H4" s="59"/>
      <c r="I4" s="59"/>
      <c r="J4" s="59"/>
    </row>
    <row r="5" spans="2:19" x14ac:dyDescent="0.25">
      <c r="B5" s="42" t="s">
        <v>127</v>
      </c>
      <c r="C5" s="42" t="s">
        <v>111</v>
      </c>
      <c r="D5" s="42" t="s">
        <v>112</v>
      </c>
      <c r="E5" s="42" t="s">
        <v>113</v>
      </c>
      <c r="F5" s="42" t="s">
        <v>129</v>
      </c>
      <c r="G5" s="42" t="s">
        <v>115</v>
      </c>
      <c r="H5" s="42" t="s">
        <v>132</v>
      </c>
      <c r="I5" s="42" t="s">
        <v>133</v>
      </c>
      <c r="J5" s="42" t="s">
        <v>131</v>
      </c>
    </row>
    <row r="6" spans="2:19" x14ac:dyDescent="0.25">
      <c r="B6" s="43" t="s">
        <v>128</v>
      </c>
      <c r="C6" s="44">
        <v>47.675860666072865</v>
      </c>
      <c r="D6" s="44">
        <v>582.21133519051637</v>
      </c>
      <c r="E6" s="44">
        <v>285.30535782898232</v>
      </c>
      <c r="F6" s="44">
        <v>93.265368003996002</v>
      </c>
      <c r="G6" s="44">
        <v>536.49080055407205</v>
      </c>
      <c r="H6" s="44">
        <v>2.6156824744400002</v>
      </c>
      <c r="I6" s="44">
        <v>494.28103499999997</v>
      </c>
      <c r="J6" s="44">
        <f>SUM(C6:I6)</f>
        <v>2041.8454397180797</v>
      </c>
    </row>
    <row r="7" spans="2:19" x14ac:dyDescent="0.25">
      <c r="B7" s="43" t="s">
        <v>127</v>
      </c>
      <c r="C7" s="44">
        <v>24.731906633723217</v>
      </c>
      <c r="D7" s="44">
        <v>694.65390827010253</v>
      </c>
      <c r="E7" s="44">
        <v>316.01266811127078</v>
      </c>
      <c r="F7" s="44">
        <v>240.56510124177979</v>
      </c>
      <c r="G7" s="44">
        <v>502.39336178661381</v>
      </c>
      <c r="H7" s="44">
        <v>9.7872706846719986</v>
      </c>
      <c r="I7" s="44">
        <v>105.12894695147543</v>
      </c>
      <c r="J7" s="44">
        <f t="shared" ref="J7:J8" si="0">SUM(C7:I7)</f>
        <v>1893.2731636796375</v>
      </c>
    </row>
    <row r="8" spans="2:19" x14ac:dyDescent="0.25">
      <c r="B8" s="43" t="s">
        <v>130</v>
      </c>
      <c r="C8" s="44"/>
      <c r="D8" s="44">
        <v>2982.5900214822436</v>
      </c>
      <c r="E8" s="44">
        <v>1390.5415922829379</v>
      </c>
      <c r="F8" s="44">
        <v>388.67659016093069</v>
      </c>
      <c r="G8" s="44">
        <v>538.19179607388787</v>
      </c>
      <c r="H8" s="43"/>
      <c r="I8" s="43"/>
      <c r="J8" s="44">
        <f t="shared" si="0"/>
        <v>5300</v>
      </c>
    </row>
    <row r="9" spans="2:19" x14ac:dyDescent="0.25">
      <c r="B9" s="43"/>
      <c r="C9" s="44">
        <f>SUM(C6:C8)</f>
        <v>72.407767299796078</v>
      </c>
      <c r="D9" s="44">
        <f>SUM(D6:D8)</f>
        <v>4259.4552649428624</v>
      </c>
      <c r="E9" s="44">
        <f t="shared" ref="E9:I9" si="1">SUM(E6:E8)</f>
        <v>1991.8596182231911</v>
      </c>
      <c r="F9" s="44">
        <f t="shared" si="1"/>
        <v>722.5070594067065</v>
      </c>
      <c r="G9" s="44">
        <f t="shared" si="1"/>
        <v>1577.0759584145737</v>
      </c>
      <c r="H9" s="44">
        <f t="shared" si="1"/>
        <v>12.402953159111998</v>
      </c>
      <c r="I9" s="44">
        <f t="shared" si="1"/>
        <v>599.4099819514754</v>
      </c>
      <c r="J9" s="44">
        <f>SUM(J6:J8)</f>
        <v>9235.1186033977174</v>
      </c>
    </row>
    <row r="10" spans="2:19" x14ac:dyDescent="0.25">
      <c r="B10" s="45"/>
      <c r="C10" s="46"/>
      <c r="D10" s="46"/>
      <c r="E10" s="46"/>
      <c r="F10" s="46"/>
      <c r="G10" s="46"/>
      <c r="H10" s="46"/>
      <c r="I10" s="46"/>
      <c r="J10" s="46"/>
    </row>
    <row r="11" spans="2:19" x14ac:dyDescent="0.25">
      <c r="B11" s="45"/>
      <c r="C11" s="46"/>
      <c r="D11" s="46"/>
      <c r="E11" s="46"/>
      <c r="F11" s="46"/>
      <c r="G11" s="46"/>
      <c r="H11" s="46"/>
      <c r="I11" s="46"/>
      <c r="J11" s="46"/>
    </row>
    <row r="12" spans="2:19" ht="18.75" x14ac:dyDescent="0.3">
      <c r="B12" s="59" t="s">
        <v>137</v>
      </c>
      <c r="C12" s="59"/>
      <c r="D12" s="59"/>
      <c r="E12" s="59"/>
      <c r="F12" s="59"/>
      <c r="G12" s="59"/>
      <c r="H12" s="59"/>
      <c r="I12" s="59"/>
      <c r="J12" s="59"/>
      <c r="N12" t="s">
        <v>151</v>
      </c>
      <c r="S12">
        <v>100</v>
      </c>
    </row>
    <row r="13" spans="2:19" x14ac:dyDescent="0.25">
      <c r="B13" s="43"/>
      <c r="C13" s="42" t="s">
        <v>111</v>
      </c>
      <c r="D13" s="42" t="s">
        <v>112</v>
      </c>
      <c r="E13" s="42" t="s">
        <v>113</v>
      </c>
      <c r="F13" s="42" t="s">
        <v>129</v>
      </c>
      <c r="G13" s="42" t="s">
        <v>115</v>
      </c>
      <c r="H13" s="42" t="s">
        <v>132</v>
      </c>
      <c r="I13" s="42" t="s">
        <v>133</v>
      </c>
      <c r="J13" s="42" t="s">
        <v>131</v>
      </c>
      <c r="O13" t="s">
        <v>138</v>
      </c>
      <c r="P13" t="s">
        <v>139</v>
      </c>
      <c r="Q13" t="s">
        <v>140</v>
      </c>
      <c r="R13" t="s">
        <v>141</v>
      </c>
    </row>
    <row r="14" spans="2:19" x14ac:dyDescent="0.25">
      <c r="B14" s="43" t="s">
        <v>135</v>
      </c>
      <c r="C14" s="49">
        <v>15.457131244799998</v>
      </c>
      <c r="D14" s="43"/>
      <c r="E14" s="43"/>
      <c r="F14" s="43"/>
      <c r="G14" s="43"/>
      <c r="H14" s="43">
        <v>0</v>
      </c>
      <c r="I14" s="43">
        <v>0</v>
      </c>
      <c r="J14" s="44">
        <f>SUM(C14:I14)</f>
        <v>15.457131244799998</v>
      </c>
      <c r="L14" s="41" t="s">
        <v>179</v>
      </c>
      <c r="N14" t="s">
        <v>119</v>
      </c>
      <c r="O14" s="48">
        <v>0.14178668945327597</v>
      </c>
      <c r="P14" s="48">
        <v>4.5078114277239106E-3</v>
      </c>
      <c r="Q14" s="48"/>
      <c r="R14" s="48"/>
    </row>
    <row r="15" spans="2:19" x14ac:dyDescent="0.25">
      <c r="B15" s="43" t="s">
        <v>136</v>
      </c>
      <c r="C15" s="43"/>
      <c r="D15" s="43"/>
      <c r="E15" s="43"/>
      <c r="F15" s="49">
        <f>917.6055735*O25</f>
        <v>125.15955187933264</v>
      </c>
      <c r="G15" s="49">
        <f>1130.74958209966*O16</f>
        <v>154.23196531329276</v>
      </c>
      <c r="H15" s="43">
        <v>0</v>
      </c>
      <c r="I15" s="43">
        <v>0</v>
      </c>
      <c r="J15" s="44">
        <f t="shared" ref="J15:J18" si="2">SUM(C15:I15)</f>
        <v>279.39151719262543</v>
      </c>
      <c r="L15" s="49">
        <f>1008.3964847134*O14</f>
        <v>142.97719922383399</v>
      </c>
      <c r="N15" t="s">
        <v>142</v>
      </c>
      <c r="O15" s="48">
        <v>0.30631629669974941</v>
      </c>
      <c r="P15" s="48">
        <v>5.2741393704369748E-2</v>
      </c>
      <c r="Q15" s="48">
        <v>0.32686011990476499</v>
      </c>
      <c r="R15" s="48"/>
    </row>
    <row r="16" spans="2:19" x14ac:dyDescent="0.25">
      <c r="B16" s="43" t="s">
        <v>148</v>
      </c>
      <c r="C16" s="43"/>
      <c r="D16" s="43"/>
      <c r="E16" s="43"/>
      <c r="F16" s="49">
        <f>397.9927157094*P25</f>
        <v>8.6596399917662321</v>
      </c>
      <c r="G16" s="49">
        <f>1008.3964847134*P16</f>
        <v>21.940980781559567</v>
      </c>
      <c r="H16" s="43">
        <v>0</v>
      </c>
      <c r="I16" s="43">
        <v>0</v>
      </c>
      <c r="J16" s="44">
        <f t="shared" si="2"/>
        <v>30.600620773325801</v>
      </c>
      <c r="L16" s="49">
        <f>1130.74958209966*P14</f>
        <v>5.0972058880828843</v>
      </c>
      <c r="N16" t="s">
        <v>143</v>
      </c>
      <c r="O16" s="48">
        <v>0.13639798568565761</v>
      </c>
      <c r="P16" s="48">
        <v>2.1758287651900621E-2</v>
      </c>
      <c r="Q16" s="48">
        <v>4.3609654810139974E-2</v>
      </c>
      <c r="R16" s="48">
        <v>1</v>
      </c>
    </row>
    <row r="17" spans="2:21" x14ac:dyDescent="0.25">
      <c r="B17" s="43" t="s">
        <v>149</v>
      </c>
      <c r="C17" s="43"/>
      <c r="D17" s="43"/>
      <c r="E17" s="43"/>
      <c r="F17" s="43"/>
      <c r="G17" s="49">
        <f>753.425736960901*Q16</f>
        <v>32.856636313940207</v>
      </c>
      <c r="H17" s="43">
        <v>0</v>
      </c>
      <c r="I17" s="43">
        <v>0</v>
      </c>
      <c r="J17" s="44">
        <f t="shared" si="2"/>
        <v>32.856636313940207</v>
      </c>
      <c r="L17" s="43">
        <f>753.425736960901*Q14</f>
        <v>0</v>
      </c>
      <c r="N17" t="s">
        <v>144</v>
      </c>
      <c r="O17" s="48">
        <v>3.8119628727448403E-2</v>
      </c>
      <c r="P17" s="48">
        <v>1.2999999999999999E-2</v>
      </c>
      <c r="Q17" s="48">
        <v>2.5999999999999999E-2</v>
      </c>
      <c r="R17" s="48"/>
    </row>
    <row r="18" spans="2:21" x14ac:dyDescent="0.25">
      <c r="B18" s="43" t="s">
        <v>150</v>
      </c>
      <c r="C18" s="43"/>
      <c r="D18" s="43"/>
      <c r="E18" s="43"/>
      <c r="F18" s="43"/>
      <c r="G18" s="49"/>
      <c r="H18" s="43">
        <v>0</v>
      </c>
      <c r="I18" s="43">
        <v>0</v>
      </c>
      <c r="J18" s="44">
        <f t="shared" si="2"/>
        <v>0</v>
      </c>
      <c r="L18" s="43">
        <f>110.502441420932*R14</f>
        <v>0</v>
      </c>
      <c r="N18" t="s">
        <v>145</v>
      </c>
      <c r="O18" s="48">
        <v>3.8119628727448403E-2</v>
      </c>
      <c r="P18" s="48">
        <v>6.430221671223757E-3</v>
      </c>
      <c r="Q18" s="48">
        <v>1.2386255597589324E-2</v>
      </c>
      <c r="R18" s="48"/>
    </row>
    <row r="19" spans="2:21" x14ac:dyDescent="0.25">
      <c r="B19" s="43"/>
      <c r="C19" s="44">
        <f>SUM(C14:C18)</f>
        <v>15.457131244799998</v>
      </c>
      <c r="D19" s="43"/>
      <c r="E19" s="43"/>
      <c r="F19" s="44">
        <f>SUM(F14:F18)</f>
        <v>133.81919187109887</v>
      </c>
      <c r="G19" s="44">
        <f>SUM(G14:G18)</f>
        <v>209.02958240879255</v>
      </c>
      <c r="H19" s="44">
        <f t="shared" ref="H19:I19" si="3">SUM(H14:H18)</f>
        <v>0</v>
      </c>
      <c r="I19" s="44">
        <f t="shared" si="3"/>
        <v>0</v>
      </c>
      <c r="J19" s="44">
        <f>SUM(J14:J18)</f>
        <v>358.30590552469147</v>
      </c>
      <c r="L19" s="49">
        <f>SUM(L14:L18)/100</f>
        <v>1.480744051119169</v>
      </c>
      <c r="N19" t="s">
        <v>146</v>
      </c>
      <c r="O19" s="48">
        <v>0.19812117191509329</v>
      </c>
      <c r="P19" s="48"/>
      <c r="Q19" s="48"/>
      <c r="R19" s="48"/>
    </row>
    <row r="20" spans="2:21" x14ac:dyDescent="0.25">
      <c r="N20" t="s">
        <v>147</v>
      </c>
      <c r="O20" s="48">
        <v>0.14113859879132698</v>
      </c>
      <c r="P20" s="48">
        <v>0.90156228554478202</v>
      </c>
      <c r="Q20" s="48">
        <v>0.59114396968750571</v>
      </c>
      <c r="R20" s="48"/>
    </row>
    <row r="22" spans="2:21" x14ac:dyDescent="0.25">
      <c r="B22" t="s">
        <v>152</v>
      </c>
      <c r="N22" s="41" t="s">
        <v>152</v>
      </c>
      <c r="O22" s="41" t="s">
        <v>138</v>
      </c>
      <c r="P22" s="41" t="s">
        <v>139</v>
      </c>
    </row>
    <row r="23" spans="2:21" ht="18.75" x14ac:dyDescent="0.3">
      <c r="B23" s="59" t="s">
        <v>153</v>
      </c>
      <c r="C23" s="59"/>
      <c r="D23" s="59"/>
      <c r="E23" s="59"/>
      <c r="F23" s="59"/>
      <c r="G23" s="59"/>
      <c r="H23" s="59"/>
      <c r="I23" s="59"/>
      <c r="J23" s="59"/>
      <c r="N23" t="s">
        <v>119</v>
      </c>
      <c r="O23" s="47">
        <v>0.14178668945327597</v>
      </c>
      <c r="P23" s="47">
        <v>4.5078114277239106E-3</v>
      </c>
    </row>
    <row r="24" spans="2:21" x14ac:dyDescent="0.25">
      <c r="B24" s="43"/>
      <c r="C24" s="42" t="s">
        <v>111</v>
      </c>
      <c r="D24" s="42" t="s">
        <v>112</v>
      </c>
      <c r="E24" s="42" t="s">
        <v>113</v>
      </c>
      <c r="F24" s="42" t="s">
        <v>129</v>
      </c>
      <c r="G24" s="42" t="s">
        <v>115</v>
      </c>
      <c r="H24" s="42" t="s">
        <v>132</v>
      </c>
      <c r="I24" s="42" t="s">
        <v>133</v>
      </c>
      <c r="J24" s="42" t="s">
        <v>131</v>
      </c>
      <c r="N24" t="s">
        <v>142</v>
      </c>
      <c r="O24" s="47">
        <v>0.30631629669974941</v>
      </c>
      <c r="P24" s="47">
        <v>5.2741393704369748E-2</v>
      </c>
    </row>
    <row r="25" spans="2:21" x14ac:dyDescent="0.25">
      <c r="B25" s="43" t="s">
        <v>136</v>
      </c>
      <c r="C25" s="43"/>
      <c r="D25" s="43"/>
      <c r="E25" s="43"/>
      <c r="F25" s="49">
        <f>917.6055735*O24</f>
        <v>281.07754110556971</v>
      </c>
      <c r="G25" s="49">
        <v>0</v>
      </c>
      <c r="H25" s="43">
        <v>0</v>
      </c>
      <c r="I25" s="43">
        <v>0</v>
      </c>
      <c r="J25" s="44">
        <f t="shared" ref="J25:J26" si="4">SUM(C25:I25)</f>
        <v>281.07754110556971</v>
      </c>
      <c r="N25" t="s">
        <v>143</v>
      </c>
      <c r="O25" s="47">
        <v>0.13639798568565761</v>
      </c>
      <c r="P25" s="47">
        <v>2.1758287651900621E-2</v>
      </c>
    </row>
    <row r="26" spans="2:21" x14ac:dyDescent="0.25">
      <c r="B26" s="43" t="s">
        <v>148</v>
      </c>
      <c r="C26" s="43"/>
      <c r="D26" s="43"/>
      <c r="E26" s="43"/>
      <c r="F26" s="49">
        <f>397.9927157094*P24</f>
        <v>20.990690510700766</v>
      </c>
      <c r="G26" s="49">
        <v>0</v>
      </c>
      <c r="H26" s="43">
        <v>0</v>
      </c>
      <c r="I26" s="43">
        <v>0</v>
      </c>
      <c r="J26" s="44">
        <f t="shared" si="4"/>
        <v>20.990690510700766</v>
      </c>
      <c r="N26" t="s">
        <v>144</v>
      </c>
      <c r="O26" s="47">
        <v>3.8119628727448403E-2</v>
      </c>
      <c r="P26" s="47">
        <v>1.2999999999999999E-2</v>
      </c>
    </row>
    <row r="27" spans="2:21" x14ac:dyDescent="0.25">
      <c r="B27" s="43"/>
      <c r="C27" s="44">
        <f>SUM(C25:C26)</f>
        <v>0</v>
      </c>
      <c r="D27" s="43"/>
      <c r="E27" s="43"/>
      <c r="F27" s="44">
        <f>SUM(F25:F26)</f>
        <v>302.06823161627045</v>
      </c>
      <c r="G27" s="44">
        <f>SUM(G25:G26)</f>
        <v>0</v>
      </c>
      <c r="H27" s="44">
        <f>SUM(H25:H26)</f>
        <v>0</v>
      </c>
      <c r="I27" s="44">
        <f>SUM(I25:I26)</f>
        <v>0</v>
      </c>
      <c r="J27" s="44">
        <f>SUM(J25:J26)</f>
        <v>302.06823161627045</v>
      </c>
      <c r="N27" t="s">
        <v>145</v>
      </c>
      <c r="O27" s="47">
        <v>3.8119628727448403E-2</v>
      </c>
      <c r="P27" s="47">
        <v>6.430221671223757E-3</v>
      </c>
    </row>
    <row r="28" spans="2:21" x14ac:dyDescent="0.25">
      <c r="B28" t="s">
        <v>152</v>
      </c>
      <c r="N28" t="s">
        <v>146</v>
      </c>
      <c r="O28" s="47">
        <v>0.19812117191509329</v>
      </c>
      <c r="P28" s="47"/>
    </row>
    <row r="29" spans="2:21" ht="18.75" x14ac:dyDescent="0.3">
      <c r="B29" s="59" t="s">
        <v>154</v>
      </c>
      <c r="C29" s="59"/>
      <c r="D29" s="59"/>
      <c r="E29" s="59"/>
      <c r="F29" s="59"/>
      <c r="G29" s="59"/>
      <c r="H29" s="59"/>
      <c r="I29" s="59"/>
      <c r="J29" s="59"/>
      <c r="N29" t="s">
        <v>147</v>
      </c>
      <c r="O29" s="47">
        <v>0.14113859879132698</v>
      </c>
      <c r="P29" s="47">
        <v>0.90156228554478202</v>
      </c>
    </row>
    <row r="30" spans="2:21" x14ac:dyDescent="0.25">
      <c r="B30" s="43"/>
      <c r="C30" s="42" t="s">
        <v>111</v>
      </c>
      <c r="D30" s="42" t="s">
        <v>112</v>
      </c>
      <c r="E30" s="42" t="s">
        <v>113</v>
      </c>
      <c r="F30" s="42" t="s">
        <v>129</v>
      </c>
      <c r="G30" s="42" t="s">
        <v>115</v>
      </c>
      <c r="H30" s="42" t="s">
        <v>132</v>
      </c>
      <c r="I30" s="42" t="s">
        <v>133</v>
      </c>
      <c r="J30" s="42" t="s">
        <v>131</v>
      </c>
      <c r="M30" s="56" t="s">
        <v>152</v>
      </c>
    </row>
    <row r="31" spans="2:21" ht="18.75" x14ac:dyDescent="0.3">
      <c r="B31" s="43" t="s">
        <v>136</v>
      </c>
      <c r="C31" s="43"/>
      <c r="D31" s="43"/>
      <c r="E31" s="43"/>
      <c r="F31" s="49">
        <f>917.6055735*O29</f>
        <v>129.50956488690201</v>
      </c>
      <c r="G31" s="49">
        <f>1130.74958209966*O33</f>
        <v>0</v>
      </c>
      <c r="H31" s="43">
        <v>0</v>
      </c>
      <c r="I31" s="43">
        <v>0</v>
      </c>
      <c r="J31" s="44">
        <f t="shared" ref="J31:J32" si="5">SUM(C31:I31)</f>
        <v>129.50956488690201</v>
      </c>
      <c r="M31" s="59" t="s">
        <v>159</v>
      </c>
      <c r="N31" s="59"/>
      <c r="O31" s="59"/>
      <c r="P31" s="59"/>
      <c r="Q31" s="59"/>
      <c r="R31" s="59"/>
      <c r="S31" s="59"/>
      <c r="T31" s="59"/>
      <c r="U31" s="59"/>
    </row>
    <row r="32" spans="2:21" x14ac:dyDescent="0.25">
      <c r="B32" s="43" t="s">
        <v>148</v>
      </c>
      <c r="C32" s="43"/>
      <c r="D32" s="43"/>
      <c r="E32" s="43"/>
      <c r="F32" s="49">
        <f>397.9927157094*P29</f>
        <v>358.8152224051413</v>
      </c>
      <c r="G32" s="49">
        <f>1008.3964847134*P33</f>
        <v>0</v>
      </c>
      <c r="H32" s="43">
        <v>0</v>
      </c>
      <c r="I32" s="43">
        <v>0</v>
      </c>
      <c r="J32" s="44">
        <f t="shared" si="5"/>
        <v>358.8152224051413</v>
      </c>
      <c r="M32" s="43"/>
      <c r="N32" s="42" t="s">
        <v>111</v>
      </c>
      <c r="O32" s="42" t="s">
        <v>112</v>
      </c>
      <c r="P32" s="42" t="s">
        <v>113</v>
      </c>
      <c r="Q32" s="42" t="s">
        <v>129</v>
      </c>
      <c r="R32" s="42" t="s">
        <v>115</v>
      </c>
      <c r="S32" s="42" t="s">
        <v>132</v>
      </c>
      <c r="T32" s="42" t="s">
        <v>133</v>
      </c>
      <c r="U32" s="42" t="s">
        <v>131</v>
      </c>
    </row>
    <row r="33" spans="2:21" x14ac:dyDescent="0.25">
      <c r="B33" s="43"/>
      <c r="C33" s="44">
        <f>SUM(C31:C32)</f>
        <v>0</v>
      </c>
      <c r="D33" s="43"/>
      <c r="E33" s="43"/>
      <c r="F33" s="44">
        <f>SUM(F31:F32)</f>
        <v>488.32478729204331</v>
      </c>
      <c r="G33" s="44">
        <f>SUM(G31:G32)</f>
        <v>0</v>
      </c>
      <c r="H33" s="44">
        <f>SUM(H31:H32)</f>
        <v>0</v>
      </c>
      <c r="I33" s="44">
        <f>SUM(I31:I32)</f>
        <v>0</v>
      </c>
      <c r="J33" s="44">
        <f>SUM(J31:J32)</f>
        <v>488.32478729204331</v>
      </c>
      <c r="M33" s="7" t="s">
        <v>160</v>
      </c>
      <c r="N33" s="43"/>
      <c r="O33" s="43"/>
      <c r="P33" s="43"/>
      <c r="Q33" s="49">
        <f>917.6055735*O23</f>
        <v>130.1042564904397</v>
      </c>
      <c r="R33" s="49"/>
      <c r="S33" s="43"/>
      <c r="T33" s="43"/>
      <c r="U33" s="44">
        <f t="shared" ref="U33" si="6">SUM(N33:T33)</f>
        <v>130.1042564904397</v>
      </c>
    </row>
    <row r="34" spans="2:21" x14ac:dyDescent="0.25">
      <c r="M34" s="7" t="s">
        <v>148</v>
      </c>
      <c r="N34" s="44"/>
      <c r="O34" s="43"/>
      <c r="P34" s="43"/>
      <c r="Q34" s="44">
        <f>397.9927157094*P23</f>
        <v>1.7940761120257067</v>
      </c>
      <c r="R34" s="44"/>
      <c r="S34" s="44"/>
      <c r="T34" s="44"/>
      <c r="U34" s="44"/>
    </row>
    <row r="35" spans="2:21" x14ac:dyDescent="0.25">
      <c r="B35" t="s">
        <v>155</v>
      </c>
      <c r="Q35" s="57">
        <f>SUM(Q33:Q34)</f>
        <v>131.89833260246542</v>
      </c>
    </row>
    <row r="36" spans="2:21" ht="18.75" x14ac:dyDescent="0.3">
      <c r="B36" s="59" t="s">
        <v>153</v>
      </c>
      <c r="C36" s="59"/>
      <c r="D36" s="59"/>
      <c r="E36" s="59"/>
      <c r="F36" s="59"/>
      <c r="G36" s="59"/>
      <c r="H36" s="59"/>
      <c r="I36" s="59"/>
      <c r="J36" s="59"/>
      <c r="M36" s="59" t="s">
        <v>153</v>
      </c>
      <c r="N36" s="59"/>
      <c r="O36" s="59"/>
      <c r="P36" s="59"/>
      <c r="Q36" s="59"/>
      <c r="R36" s="59"/>
      <c r="S36" s="59"/>
      <c r="T36" s="59"/>
      <c r="U36" s="59"/>
    </row>
    <row r="37" spans="2:21" x14ac:dyDescent="0.25">
      <c r="B37" s="43"/>
      <c r="C37" s="42" t="s">
        <v>111</v>
      </c>
      <c r="D37" s="42" t="s">
        <v>112</v>
      </c>
      <c r="E37" s="42" t="s">
        <v>113</v>
      </c>
      <c r="F37" s="42" t="s">
        <v>129</v>
      </c>
      <c r="G37" s="42" t="s">
        <v>115</v>
      </c>
      <c r="H37" s="42" t="s">
        <v>132</v>
      </c>
      <c r="I37" s="42" t="s">
        <v>133</v>
      </c>
      <c r="J37" s="42" t="s">
        <v>131</v>
      </c>
      <c r="M37" s="43"/>
      <c r="N37" s="42" t="s">
        <v>111</v>
      </c>
      <c r="O37" s="42" t="s">
        <v>112</v>
      </c>
      <c r="P37" s="42" t="s">
        <v>113</v>
      </c>
      <c r="Q37" s="42" t="s">
        <v>129</v>
      </c>
      <c r="R37" s="42" t="s">
        <v>115</v>
      </c>
      <c r="S37" s="42" t="s">
        <v>132</v>
      </c>
      <c r="T37" s="42" t="s">
        <v>133</v>
      </c>
      <c r="U37" s="42" t="s">
        <v>131</v>
      </c>
    </row>
    <row r="38" spans="2:21" x14ac:dyDescent="0.25">
      <c r="B38" s="43" t="s">
        <v>148</v>
      </c>
      <c r="C38" s="43"/>
      <c r="D38" s="43"/>
      <c r="E38" s="43"/>
      <c r="F38" s="49"/>
      <c r="G38" s="49">
        <f>1130.74958209966*P15</f>
        <v>59.637308890569734</v>
      </c>
      <c r="H38" s="43"/>
      <c r="I38" s="43"/>
      <c r="J38" s="44">
        <f t="shared" ref="J38:J41" si="7">SUM(C38:I38)</f>
        <v>59.637308890569734</v>
      </c>
      <c r="M38" s="43" t="s">
        <v>157</v>
      </c>
      <c r="N38" s="43"/>
      <c r="O38" s="43"/>
      <c r="P38" s="43"/>
      <c r="Q38" s="49"/>
      <c r="R38" s="49"/>
      <c r="S38" s="43"/>
      <c r="T38" s="43">
        <v>46.945339794059841</v>
      </c>
      <c r="U38" s="44">
        <f t="shared" ref="U38" si="8">SUM(N38:T38)</f>
        <v>46.945339794059841</v>
      </c>
    </row>
    <row r="39" spans="2:21" x14ac:dyDescent="0.25">
      <c r="B39" s="43" t="s">
        <v>136</v>
      </c>
      <c r="C39" s="43"/>
      <c r="D39" s="43"/>
      <c r="E39" s="43"/>
      <c r="F39" s="49"/>
      <c r="G39" s="49">
        <f>1008.3964847134*O15</f>
        <v>308.88827680245419</v>
      </c>
      <c r="H39" s="43"/>
      <c r="I39" s="43"/>
      <c r="J39" s="44">
        <f t="shared" si="7"/>
        <v>308.88827680245419</v>
      </c>
      <c r="M39" s="43"/>
      <c r="N39" s="44">
        <f>SUM(N38:N38)</f>
        <v>0</v>
      </c>
      <c r="O39" s="43"/>
      <c r="P39" s="43"/>
      <c r="Q39" s="44">
        <f>SUM(Q38:Q38)</f>
        <v>0</v>
      </c>
      <c r="R39" s="44">
        <f>SUM(R38:R38)</f>
        <v>0</v>
      </c>
      <c r="S39" s="44">
        <f>SUM(S38:S38)</f>
        <v>0</v>
      </c>
      <c r="T39" s="44">
        <f>SUM(T38:T38)</f>
        <v>46.945339794059841</v>
      </c>
      <c r="U39" s="44">
        <f>SUM(U38:U38)</f>
        <v>46.945339794059841</v>
      </c>
    </row>
    <row r="40" spans="2:21" x14ac:dyDescent="0.25">
      <c r="B40" s="43" t="s">
        <v>149</v>
      </c>
      <c r="C40" s="43"/>
      <c r="D40" s="43"/>
      <c r="E40" s="43"/>
      <c r="F40" s="43"/>
      <c r="G40" s="49">
        <f>753.425736960901*Q15</f>
        <v>246.26482672237603</v>
      </c>
      <c r="H40" s="43"/>
      <c r="I40" s="43"/>
      <c r="J40" s="44">
        <f t="shared" si="7"/>
        <v>246.26482672237603</v>
      </c>
    </row>
    <row r="41" spans="2:21" x14ac:dyDescent="0.25">
      <c r="B41" s="43" t="s">
        <v>150</v>
      </c>
      <c r="C41" s="43"/>
      <c r="D41" s="43"/>
      <c r="E41" s="43"/>
      <c r="F41" s="43"/>
      <c r="G41" s="49">
        <f>110.502441420932*R15</f>
        <v>0</v>
      </c>
      <c r="H41" s="43"/>
      <c r="I41" s="43"/>
      <c r="J41" s="44">
        <f t="shared" si="7"/>
        <v>0</v>
      </c>
    </row>
    <row r="42" spans="2:21" x14ac:dyDescent="0.25">
      <c r="B42" s="43"/>
      <c r="C42" s="44">
        <f>SUM(C38:C41)</f>
        <v>0</v>
      </c>
      <c r="D42" s="43"/>
      <c r="E42" s="43"/>
      <c r="F42" s="44">
        <f>SUM(F38:F41)</f>
        <v>0</v>
      </c>
      <c r="G42" s="44">
        <f>SUM(G38:G41)</f>
        <v>614.79041241539994</v>
      </c>
      <c r="H42" s="44">
        <f>SUM(H38:H41)</f>
        <v>0</v>
      </c>
      <c r="I42" s="44">
        <f>SUM(I38:I41)</f>
        <v>0</v>
      </c>
      <c r="J42" s="44">
        <f>SUM(J38:J41)</f>
        <v>614.79041241539994</v>
      </c>
    </row>
    <row r="44" spans="2:21" x14ac:dyDescent="0.25">
      <c r="B44" t="s">
        <v>155</v>
      </c>
    </row>
    <row r="45" spans="2:21" ht="18.75" x14ac:dyDescent="0.3">
      <c r="B45" s="59" t="s">
        <v>156</v>
      </c>
      <c r="C45" s="59"/>
      <c r="D45" s="59"/>
      <c r="E45" s="59"/>
      <c r="F45" s="59"/>
      <c r="G45" s="59"/>
      <c r="H45" s="59"/>
      <c r="I45" s="59"/>
      <c r="J45" s="59"/>
    </row>
    <row r="46" spans="2:21" x14ac:dyDescent="0.25">
      <c r="B46" s="43"/>
      <c r="C46" s="42" t="s">
        <v>111</v>
      </c>
      <c r="D46" s="42" t="s">
        <v>112</v>
      </c>
      <c r="E46" s="42" t="s">
        <v>113</v>
      </c>
      <c r="F46" s="42" t="s">
        <v>129</v>
      </c>
      <c r="G46" s="42" t="s">
        <v>115</v>
      </c>
      <c r="H46" s="42" t="s">
        <v>132</v>
      </c>
      <c r="I46" s="42" t="s">
        <v>133</v>
      </c>
      <c r="J46" s="42" t="s">
        <v>131</v>
      </c>
      <c r="L46" s="58" t="s">
        <v>168</v>
      </c>
    </row>
    <row r="47" spans="2:21" x14ac:dyDescent="0.25">
      <c r="B47" s="43" t="s">
        <v>148</v>
      </c>
      <c r="C47" s="43"/>
      <c r="D47" s="43"/>
      <c r="E47" s="43"/>
      <c r="F47" s="49"/>
      <c r="G47" s="49">
        <f>1130.74958209966*P20</f>
        <v>1019.4411776165766</v>
      </c>
      <c r="H47" s="43"/>
      <c r="I47" s="43"/>
      <c r="J47" s="44">
        <f t="shared" ref="J47:J49" si="9">SUM(C47:I47)</f>
        <v>1019.4411776165766</v>
      </c>
      <c r="L47" s="27" t="s">
        <v>163</v>
      </c>
      <c r="M47" s="57">
        <v>21.057454079999999</v>
      </c>
    </row>
    <row r="48" spans="2:21" x14ac:dyDescent="0.25">
      <c r="B48" s="43" t="s">
        <v>136</v>
      </c>
      <c r="C48" s="43"/>
      <c r="D48" s="43"/>
      <c r="E48" s="43"/>
      <c r="F48" s="49"/>
      <c r="G48" s="49">
        <f>1008.3964847134*O20</f>
        <v>142.32366687854906</v>
      </c>
      <c r="H48" s="43"/>
      <c r="I48" s="43"/>
      <c r="J48" s="44">
        <f t="shared" si="9"/>
        <v>142.32366687854906</v>
      </c>
      <c r="L48" s="27" t="s">
        <v>164</v>
      </c>
      <c r="M48" s="57">
        <v>40.945049600000004</v>
      </c>
    </row>
    <row r="49" spans="2:17" x14ac:dyDescent="0.25">
      <c r="B49" s="43" t="s">
        <v>149</v>
      </c>
      <c r="C49" s="43"/>
      <c r="D49" s="43"/>
      <c r="E49" s="43"/>
      <c r="F49" s="43"/>
      <c r="G49" s="49">
        <f>753.425736960901*Q20</f>
        <v>445.38308101180149</v>
      </c>
      <c r="H49" s="43"/>
      <c r="I49" s="43"/>
      <c r="J49" s="44">
        <f t="shared" si="9"/>
        <v>445.38308101180149</v>
      </c>
      <c r="L49" s="27" t="s">
        <v>165</v>
      </c>
      <c r="M49" s="57">
        <v>21.1</v>
      </c>
    </row>
    <row r="50" spans="2:17" x14ac:dyDescent="0.25">
      <c r="B50" s="43"/>
      <c r="C50" s="44">
        <f>SUM(C47:C49)</f>
        <v>0</v>
      </c>
      <c r="D50" s="43"/>
      <c r="E50" s="43"/>
      <c r="F50" s="44">
        <f>SUM(F47:F49)</f>
        <v>0</v>
      </c>
      <c r="G50" s="44">
        <f>SUM(G47:G49)</f>
        <v>1607.1479255069273</v>
      </c>
      <c r="H50" s="44">
        <f>SUM(H47:H49)</f>
        <v>0</v>
      </c>
      <c r="I50" s="44">
        <f>SUM(I47:I49)</f>
        <v>0</v>
      </c>
      <c r="J50" s="44">
        <f>SUM(J47:J49)</f>
        <v>1607.1479255069273</v>
      </c>
      <c r="L50" s="27" t="s">
        <v>166</v>
      </c>
      <c r="M50" s="57">
        <v>22.227312640000005</v>
      </c>
    </row>
    <row r="51" spans="2:17" x14ac:dyDescent="0.25">
      <c r="L51" s="27" t="s">
        <v>167</v>
      </c>
      <c r="M51" s="57">
        <v>8</v>
      </c>
    </row>
    <row r="54" spans="2:17" x14ac:dyDescent="0.25">
      <c r="L54" t="s">
        <v>107</v>
      </c>
      <c r="M54" s="55">
        <v>18460498.832000002</v>
      </c>
      <c r="N54" s="57">
        <f>(M54*M47*SUM(M65:N65))/10^7</f>
        <v>7.5582263366839557</v>
      </c>
    </row>
    <row r="55" spans="2:17" x14ac:dyDescent="0.25">
      <c r="C55" s="55"/>
      <c r="L55" t="s">
        <v>108</v>
      </c>
      <c r="M55" s="55">
        <v>1698494.6160000006</v>
      </c>
      <c r="N55" s="57">
        <f>(M55*M48*SUM(M66:N66))/10^7</f>
        <v>1.2070307964611073</v>
      </c>
    </row>
    <row r="56" spans="2:17" x14ac:dyDescent="0.25">
      <c r="C56" s="55"/>
      <c r="L56" t="s">
        <v>110</v>
      </c>
      <c r="M56" s="55">
        <v>727926.26400000032</v>
      </c>
      <c r="N56" s="57">
        <f t="shared" ref="N56:N57" si="10">(M56*M49*SUM(M67:N67))/10^7</f>
        <v>0.27279276415164755</v>
      </c>
    </row>
    <row r="57" spans="2:17" x14ac:dyDescent="0.25">
      <c r="C57" s="55"/>
      <c r="L57" t="s">
        <v>109</v>
      </c>
      <c r="M57" s="55">
        <v>13419741.352175998</v>
      </c>
      <c r="N57" s="57">
        <f>(M57*M50*SUM($M$68:$N$68))/10^7</f>
        <v>5.4806953405767738</v>
      </c>
    </row>
    <row r="58" spans="2:17" x14ac:dyDescent="0.25">
      <c r="C58" s="55"/>
      <c r="L58" t="s">
        <v>109</v>
      </c>
      <c r="M58" s="55">
        <v>13419741.352175998</v>
      </c>
      <c r="N58" s="57">
        <f>(M58*M51/10^7)</f>
        <v>10.735793081740798</v>
      </c>
    </row>
    <row r="59" spans="2:17" x14ac:dyDescent="0.25">
      <c r="C59" s="55"/>
      <c r="M59" s="57"/>
      <c r="N59" s="57">
        <f>SUM(N54:N58)</f>
        <v>25.254538319614284</v>
      </c>
      <c r="Q59" s="57"/>
    </row>
    <row r="60" spans="2:17" x14ac:dyDescent="0.25">
      <c r="M60" s="57"/>
    </row>
    <row r="62" spans="2:17" ht="18.75" x14ac:dyDescent="0.3">
      <c r="B62" s="66" t="s">
        <v>174</v>
      </c>
      <c r="C62" s="67"/>
      <c r="D62" s="67"/>
      <c r="E62" s="67"/>
      <c r="F62" s="67"/>
      <c r="G62" s="67"/>
      <c r="H62" s="67"/>
      <c r="I62" s="67"/>
      <c r="J62" s="67"/>
    </row>
    <row r="63" spans="2:17" x14ac:dyDescent="0.25">
      <c r="B63" s="43" t="s">
        <v>174</v>
      </c>
      <c r="C63" s="42" t="s">
        <v>111</v>
      </c>
      <c r="D63" s="42" t="s">
        <v>112</v>
      </c>
      <c r="E63" s="42" t="s">
        <v>113</v>
      </c>
      <c r="F63" s="42" t="s">
        <v>129</v>
      </c>
      <c r="G63" s="42" t="s">
        <v>115</v>
      </c>
      <c r="H63" s="42" t="s">
        <v>132</v>
      </c>
      <c r="I63" s="42" t="s">
        <v>133</v>
      </c>
      <c r="J63" s="42" t="s">
        <v>131</v>
      </c>
      <c r="N63">
        <v>0</v>
      </c>
    </row>
    <row r="64" spans="2:17" x14ac:dyDescent="0.25">
      <c r="B64" s="43" t="s">
        <v>144</v>
      </c>
      <c r="C64" s="49">
        <v>0.68080650000000009</v>
      </c>
      <c r="D64" s="49">
        <v>28.497838268002067</v>
      </c>
      <c r="E64" s="49">
        <v>13.286247562149283</v>
      </c>
      <c r="F64" s="49">
        <v>3.7136993435859882</v>
      </c>
      <c r="G64" s="49">
        <v>5.1422765620522997</v>
      </c>
      <c r="H64" s="49">
        <v>0</v>
      </c>
      <c r="I64" s="49">
        <v>0</v>
      </c>
      <c r="J64" s="49">
        <f>SUM(C64:I64)</f>
        <v>51.320868235789639</v>
      </c>
      <c r="M64" t="s">
        <v>169</v>
      </c>
      <c r="N64" t="s">
        <v>170</v>
      </c>
    </row>
    <row r="65" spans="2:14" x14ac:dyDescent="0.25">
      <c r="B65" s="43" t="s">
        <v>145</v>
      </c>
      <c r="C65" s="49">
        <v>0.93085311131999982</v>
      </c>
      <c r="D65" s="49">
        <v>10.18711450389757</v>
      </c>
      <c r="E65" s="49">
        <v>7.9069054109555115</v>
      </c>
      <c r="F65" s="49">
        <v>3.341415383334402</v>
      </c>
      <c r="G65" s="49">
        <v>10.977313331387554</v>
      </c>
      <c r="H65" s="49">
        <v>1.2624769600000004E-2</v>
      </c>
      <c r="I65" s="49">
        <v>6.3123847999999985</v>
      </c>
      <c r="J65" s="49">
        <f>SUM(C65:I65)</f>
        <v>39.668611310495038</v>
      </c>
      <c r="L65" t="s">
        <v>152</v>
      </c>
      <c r="M65" s="60">
        <v>0.11481748080330773</v>
      </c>
      <c r="N65" s="60">
        <v>7.9615797401063185E-2</v>
      </c>
    </row>
    <row r="66" spans="2:14" x14ac:dyDescent="0.25">
      <c r="B66" s="43" t="s">
        <v>175</v>
      </c>
      <c r="C66" s="49">
        <v>-3.7304807999999988E-2</v>
      </c>
      <c r="D66" s="49">
        <v>4.0881852906189771</v>
      </c>
      <c r="E66" s="49">
        <v>1.6789434772343443</v>
      </c>
      <c r="F66" s="49">
        <v>0.16898930881919999</v>
      </c>
      <c r="G66" s="49">
        <v>0.8449465440959999</v>
      </c>
      <c r="H66" s="49">
        <v>0</v>
      </c>
      <c r="I66" s="49">
        <v>0.10824321600000002</v>
      </c>
      <c r="J66" s="49">
        <f>SUM(C66:I66)</f>
        <v>6.8520030287685216</v>
      </c>
      <c r="L66" t="s">
        <v>171</v>
      </c>
      <c r="M66" s="60">
        <v>0.10979034258712345</v>
      </c>
      <c r="N66" s="60">
        <v>6.3770909627879513E-2</v>
      </c>
    </row>
    <row r="67" spans="2:14" x14ac:dyDescent="0.25">
      <c r="C67" s="61">
        <f t="shared" ref="C67:I67" si="11">SUM(C64:C66)</f>
        <v>1.5743548033199999</v>
      </c>
      <c r="D67" s="61">
        <f t="shared" si="11"/>
        <v>42.773138062518612</v>
      </c>
      <c r="E67" s="61">
        <f t="shared" si="11"/>
        <v>22.872096450339139</v>
      </c>
      <c r="F67" s="61">
        <f t="shared" si="11"/>
        <v>7.2241040357395905</v>
      </c>
      <c r="G67" s="61">
        <f t="shared" si="11"/>
        <v>16.964536437535855</v>
      </c>
      <c r="H67" s="61">
        <f t="shared" si="11"/>
        <v>1.2624769600000004E-2</v>
      </c>
      <c r="I67" s="61">
        <f t="shared" si="11"/>
        <v>6.4206280159999984</v>
      </c>
      <c r="J67" s="61">
        <f>SUM(J64:J66)</f>
        <v>97.841482575053206</v>
      </c>
      <c r="L67" t="s">
        <v>173</v>
      </c>
      <c r="M67" s="60">
        <v>0.11293359421145895</v>
      </c>
      <c r="N67" s="60">
        <v>6.4674601299468393E-2</v>
      </c>
    </row>
    <row r="68" spans="2:14" x14ac:dyDescent="0.25">
      <c r="L68" t="s">
        <v>172</v>
      </c>
      <c r="M68" s="60">
        <v>0.11112102818327567</v>
      </c>
      <c r="N68" s="60">
        <v>7.2619329592439455E-2</v>
      </c>
    </row>
    <row r="70" spans="2:14" x14ac:dyDescent="0.25">
      <c r="L70">
        <v>2</v>
      </c>
    </row>
  </sheetData>
  <mergeCells count="9">
    <mergeCell ref="B62:J62"/>
    <mergeCell ref="B45:J45"/>
    <mergeCell ref="M31:U31"/>
    <mergeCell ref="M36:U36"/>
    <mergeCell ref="B4:J4"/>
    <mergeCell ref="B12:J12"/>
    <mergeCell ref="B23:J23"/>
    <mergeCell ref="B29:J29"/>
    <mergeCell ref="B36:J3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Assumptions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ANJANEYULU YBV</dc:creator>
  <cp:lastModifiedBy>Ramanjaneyulu J</cp:lastModifiedBy>
  <dcterms:created xsi:type="dcterms:W3CDTF">2023-12-08T10:14:36Z</dcterms:created>
  <dcterms:modified xsi:type="dcterms:W3CDTF">2023-12-19T06:53:14Z</dcterms:modified>
</cp:coreProperties>
</file>